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l2\Документы общества\19.ПТО Закрытая\04 Отдел капитального строительства\05. Андрианова И.К\КОНКУРСЫ\КОНКУРС-Алатырь канализационный коллектор участок №6\окончательно\ПРАВИЛЬНО\"/>
    </mc:Choice>
  </mc:AlternateContent>
  <xr:revisionPtr revIDLastSave="0" documentId="13_ncr:1_{8E6F2999-15DE-415F-A1F7-75E02023C15A}" xr6:coauthVersionLast="47" xr6:coauthVersionMax="47" xr10:uidLastSave="{00000000-0000-0000-0000-000000000000}"/>
  <bookViews>
    <workbookView xWindow="-120" yWindow="-120" windowWidth="29040" windowHeight="15840" activeTab="1" xr2:uid="{1DCA494F-6EF5-4921-A36E-E25B6128751E}"/>
  </bookViews>
  <sheets>
    <sheet name="НМЦК СМР" sheetId="6" r:id="rId1"/>
    <sheet name="ССРСС - Октябрь 2025" sheetId="2" r:id="rId2"/>
    <sheet name="Source" sheetId="1" r:id="rId3"/>
  </sheets>
  <definedNames>
    <definedName name="_1Excel_BuiltIn_Print_Area_1_1">#REF!</definedName>
    <definedName name="_xlnm.Print_Titles" localSheetId="1">'ССРСС - Октябрь 2025'!$22:$22</definedName>
    <definedName name="_xlnm.Print_Area" localSheetId="0">'НМЦК СМР'!$A$1:$H$86</definedName>
    <definedName name="_xlnm.Print_Area" localSheetId="1">'ССРСС - Октябрь 2025'!$A$1:$H$101</definedName>
  </definedNames>
  <calcPr calcId="181029" iterate="1"/>
</workbook>
</file>

<file path=xl/calcChain.xml><?xml version="1.0" encoding="utf-8"?>
<calcChain xmlns="http://schemas.openxmlformats.org/spreadsheetml/2006/main">
  <c r="A16" i="2" l="1"/>
  <c r="G19" i="6" l="1"/>
  <c r="G26" i="6" s="1"/>
  <c r="G27" i="6" s="1"/>
  <c r="F19" i="6"/>
  <c r="F26" i="6" s="1"/>
  <c r="F27" i="6" s="1"/>
  <c r="H84" i="2"/>
  <c r="G69" i="6"/>
  <c r="F28" i="6" l="1"/>
  <c r="H19" i="6"/>
  <c r="H26" i="6" s="1"/>
  <c r="H27" i="6" s="1"/>
  <c r="G28" i="6"/>
  <c r="D63" i="6" l="1"/>
  <c r="D62" i="6"/>
  <c r="C22" i="6"/>
  <c r="C19" i="6"/>
  <c r="C24" i="6" s="1"/>
  <c r="A59" i="6" l="1"/>
  <c r="C23" i="6"/>
  <c r="C25" i="6" s="1"/>
  <c r="C26" i="6" s="1"/>
  <c r="A60" i="6" l="1"/>
  <c r="C27" i="6"/>
  <c r="C28" i="6" s="1"/>
  <c r="G70" i="6" s="1"/>
  <c r="B70" i="6" s="1"/>
  <c r="G71" i="6" l="1"/>
  <c r="B71" i="6"/>
  <c r="A65" i="6"/>
  <c r="D65" i="6"/>
  <c r="D28" i="6" l="1"/>
  <c r="I29" i="6" s="1"/>
  <c r="I28" i="6"/>
  <c r="D20" i="6"/>
  <c r="E20" i="6" s="1"/>
  <c r="D22" i="6"/>
  <c r="E22" i="6" s="1"/>
  <c r="D25" i="6"/>
  <c r="E25" i="6" s="1"/>
  <c r="D21" i="6"/>
  <c r="E21" i="6" s="1"/>
  <c r="D24" i="6"/>
  <c r="E24" i="6" s="1"/>
  <c r="D26" i="6"/>
  <c r="I26" i="6" s="1"/>
  <c r="I27" i="6" s="1"/>
  <c r="D27" i="6"/>
  <c r="D19" i="6"/>
  <c r="E19" i="6" s="1"/>
  <c r="D23" i="6"/>
  <c r="E23" i="6" s="1"/>
  <c r="E26" i="6" l="1"/>
  <c r="E27" i="6" s="1"/>
  <c r="E28" i="6" s="1"/>
  <c r="G69" i="2" l="1"/>
  <c r="H69" i="2" s="1"/>
  <c r="H70" i="2" s="1"/>
  <c r="G63" i="2"/>
  <c r="H63" i="2" s="1"/>
  <c r="D53" i="2"/>
  <c r="D75" i="2"/>
  <c r="D76" i="2"/>
  <c r="D72" i="2"/>
  <c r="D81" i="2"/>
  <c r="D82" i="2"/>
  <c r="D84" i="2"/>
  <c r="H28" i="6" l="1"/>
  <c r="G70" i="2"/>
  <c r="G72" i="2" s="1"/>
  <c r="G75" i="2" s="1"/>
  <c r="H64" i="2"/>
  <c r="H66" i="2" s="1"/>
  <c r="G64" i="2"/>
  <c r="G66" i="2" s="1"/>
  <c r="F99" i="2"/>
  <c r="C99" i="2"/>
  <c r="F96" i="2"/>
  <c r="B96" i="2"/>
  <c r="F93" i="2"/>
  <c r="F90" i="2"/>
  <c r="F84" i="2"/>
  <c r="E84" i="2"/>
  <c r="C84" i="2"/>
  <c r="F82" i="2"/>
  <c r="E82" i="2"/>
  <c r="C82" i="2"/>
  <c r="F81" i="2"/>
  <c r="E81" i="2"/>
  <c r="C81" i="2"/>
  <c r="B81" i="2"/>
  <c r="Q80" i="2"/>
  <c r="C80" i="2"/>
  <c r="F78" i="2"/>
  <c r="E78" i="2"/>
  <c r="D78" i="2"/>
  <c r="C78" i="2"/>
  <c r="F76" i="2"/>
  <c r="E76" i="2"/>
  <c r="C76" i="2"/>
  <c r="F75" i="2"/>
  <c r="E75" i="2"/>
  <c r="C75" i="2"/>
  <c r="B75" i="2"/>
  <c r="C74" i="2"/>
  <c r="F72" i="2"/>
  <c r="E72" i="2"/>
  <c r="C72" i="2"/>
  <c r="F70" i="2"/>
  <c r="E70" i="2"/>
  <c r="D70" i="2"/>
  <c r="C70" i="2"/>
  <c r="F69" i="2"/>
  <c r="E69" i="2"/>
  <c r="D69" i="2"/>
  <c r="C69" i="2"/>
  <c r="B69" i="2"/>
  <c r="Q68" i="2"/>
  <c r="C68" i="2"/>
  <c r="F66" i="2"/>
  <c r="E66" i="2"/>
  <c r="D66" i="2"/>
  <c r="C66" i="2"/>
  <c r="F64" i="2"/>
  <c r="E64" i="2"/>
  <c r="D64" i="2"/>
  <c r="C64" i="2"/>
  <c r="F63" i="2"/>
  <c r="E63" i="2"/>
  <c r="D63" i="2"/>
  <c r="C63" i="2"/>
  <c r="B63" i="2"/>
  <c r="C62" i="2"/>
  <c r="H60" i="2"/>
  <c r="G60" i="2"/>
  <c r="F60" i="2"/>
  <c r="E60" i="2"/>
  <c r="D60" i="2"/>
  <c r="C60" i="2"/>
  <c r="H58" i="2"/>
  <c r="G58" i="2"/>
  <c r="F58" i="2"/>
  <c r="E58" i="2"/>
  <c r="D58" i="2"/>
  <c r="C58" i="2"/>
  <c r="H57" i="2"/>
  <c r="G57" i="2"/>
  <c r="F57" i="2"/>
  <c r="E57" i="2"/>
  <c r="D57" i="2"/>
  <c r="C57" i="2"/>
  <c r="B57" i="2"/>
  <c r="H56" i="2"/>
  <c r="G56" i="2"/>
  <c r="F56" i="2"/>
  <c r="E56" i="2"/>
  <c r="D56" i="2"/>
  <c r="C56" i="2"/>
  <c r="B56" i="2"/>
  <c r="C55" i="2"/>
  <c r="H53" i="2"/>
  <c r="G53" i="2"/>
  <c r="F53" i="2"/>
  <c r="E53" i="2"/>
  <c r="C53" i="2"/>
  <c r="H51" i="2"/>
  <c r="G51" i="2"/>
  <c r="F51" i="2"/>
  <c r="E51" i="2"/>
  <c r="D51" i="2"/>
  <c r="C51" i="2"/>
  <c r="H50" i="2"/>
  <c r="G50" i="2"/>
  <c r="F50" i="2"/>
  <c r="E50" i="2"/>
  <c r="D50" i="2"/>
  <c r="C50" i="2"/>
  <c r="B50" i="2"/>
  <c r="C49" i="2"/>
  <c r="H47" i="2"/>
  <c r="G47" i="2"/>
  <c r="F47" i="2"/>
  <c r="E47" i="2"/>
  <c r="D47" i="2"/>
  <c r="C47" i="2"/>
  <c r="H45" i="2"/>
  <c r="G45" i="2"/>
  <c r="F45" i="2"/>
  <c r="E45" i="2"/>
  <c r="D45" i="2"/>
  <c r="C45" i="2"/>
  <c r="C44" i="2"/>
  <c r="H42" i="2"/>
  <c r="G42" i="2"/>
  <c r="F42" i="2"/>
  <c r="E42" i="2"/>
  <c r="D42" i="2"/>
  <c r="C42" i="2"/>
  <c r="Q41" i="2"/>
  <c r="C41" i="2"/>
  <c r="H39" i="2"/>
  <c r="G39" i="2"/>
  <c r="F39" i="2"/>
  <c r="E39" i="2"/>
  <c r="D39" i="2"/>
  <c r="C39" i="2"/>
  <c r="C38" i="2"/>
  <c r="H36" i="2"/>
  <c r="G36" i="2"/>
  <c r="F36" i="2"/>
  <c r="E36" i="2"/>
  <c r="D36" i="2"/>
  <c r="C36" i="2"/>
  <c r="C35" i="2"/>
  <c r="H33" i="2"/>
  <c r="G33" i="2"/>
  <c r="F33" i="2"/>
  <c r="E33" i="2"/>
  <c r="D33" i="2"/>
  <c r="C33" i="2"/>
  <c r="C32" i="2"/>
  <c r="H30" i="2"/>
  <c r="G30" i="2"/>
  <c r="F30" i="2"/>
  <c r="E30" i="2"/>
  <c r="D30" i="2"/>
  <c r="C30" i="2"/>
  <c r="H29" i="2"/>
  <c r="G29" i="2"/>
  <c r="F29" i="2"/>
  <c r="E29" i="2"/>
  <c r="D29" i="2"/>
  <c r="C29" i="2"/>
  <c r="B29" i="2"/>
  <c r="Q28" i="2"/>
  <c r="C28" i="2"/>
  <c r="H26" i="2"/>
  <c r="G26" i="2"/>
  <c r="F26" i="2"/>
  <c r="E26" i="2"/>
  <c r="D26" i="2"/>
  <c r="C26" i="2"/>
  <c r="H25" i="2"/>
  <c r="G25" i="2"/>
  <c r="F25" i="2"/>
  <c r="E25" i="2"/>
  <c r="D25" i="2"/>
  <c r="C25" i="2"/>
  <c r="B25" i="2"/>
  <c r="Q24" i="2"/>
  <c r="C24" i="2"/>
  <c r="A18" i="2"/>
  <c r="P16" i="2"/>
  <c r="A10" i="2"/>
  <c r="C6" i="2"/>
  <c r="Q3" i="2"/>
  <c r="C3" i="2"/>
  <c r="A1" i="2"/>
  <c r="H72" i="2" l="1"/>
  <c r="G76" i="2" l="1"/>
  <c r="G78" i="2" s="1"/>
  <c r="H75" i="2"/>
  <c r="H76" i="2" s="1"/>
  <c r="H78" i="2" s="1"/>
  <c r="G81" i="2" l="1"/>
  <c r="G82" i="2" s="1"/>
  <c r="G84" i="2" s="1"/>
  <c r="H81" i="2" l="1"/>
  <c r="H82" i="2" s="1"/>
  <c r="H86" i="2" l="1"/>
  <c r="D8" i="2"/>
</calcChain>
</file>

<file path=xl/sharedStrings.xml><?xml version="1.0" encoding="utf-8"?>
<sst xmlns="http://schemas.openxmlformats.org/spreadsheetml/2006/main" count="631" uniqueCount="271">
  <si>
    <t>Smeta.RU  (495) 974-1589</t>
  </si>
  <si>
    <t>_SSR_</t>
  </si>
  <si>
    <t>Smeta.RU</t>
  </si>
  <si>
    <t/>
  </si>
  <si>
    <t>КУ ЧР "Республиканская служба единого заказчика" Министерства строительства, архитектуры и жилищно-коммунального хозяйства Чувашской Республики</t>
  </si>
  <si>
    <t>Паркаев А.А.</t>
  </si>
  <si>
    <t>ООО "ПМК-Проект"</t>
  </si>
  <si>
    <t>Ижелеева К.В.</t>
  </si>
  <si>
    <t>Лукиянов В.В.</t>
  </si>
  <si>
    <t>Заковряшина Н.О.</t>
  </si>
  <si>
    <t>сметного</t>
  </si>
  <si>
    <t>Начальник отдела сопровождения проектно-изыскательских работ</t>
  </si>
  <si>
    <t>2025, Октябрь</t>
  </si>
  <si>
    <t>СТРОЙКА ОЦСК</t>
  </si>
  <si>
    <t>Гл. 1</t>
  </si>
  <si>
    <t>Глава  1. Подготовка территории строительства, реконструкции, капитального ремонта.</t>
  </si>
  <si>
    <t>Расчет №1</t>
  </si>
  <si>
    <t>Итог 4</t>
  </si>
  <si>
    <t>Перенос и закрепление в натуре оси трасс разного назначения: водопровода,канализации, дорог и прочие линейные сооружения</t>
  </si>
  <si>
    <t>Прочие</t>
  </si>
  <si>
    <t>Гл. 2</t>
  </si>
  <si>
    <t>Глава  2. Основные объекты строительства, реконструкции, капитального ремонта.</t>
  </si>
  <si>
    <t>ЛС-02-01-01</t>
  </si>
  <si>
    <t>Коллектор по ул. Фестивальная, Сурской дамбе, ул. Садовая до КНС №1</t>
  </si>
  <si>
    <t>ЕР</t>
  </si>
  <si>
    <t>ЛС-02-02-01</t>
  </si>
  <si>
    <t>Коллектор по Гоголевскому спуску от ул. Свердлова до ОСК</t>
  </si>
  <si>
    <t>ЛС-02-03-01</t>
  </si>
  <si>
    <t>Коллектор по ул. Шпальная, на участке от ул. Кутузова до ул.Почтовая</t>
  </si>
  <si>
    <t>ЛС-02-04-01</t>
  </si>
  <si>
    <t>Напорный коллектор от КНС №1 по ул. Садовая, ул. Академика Крылова, ул. Ленина до пересечения с ул. Комиссариатская</t>
  </si>
  <si>
    <t>ЛС-02-05-01</t>
  </si>
  <si>
    <t>Напорный коллектор КНС №2 по ул. Чебоксарская и ул. Ленина до ул. Маяковского, 20 (камера гашения)</t>
  </si>
  <si>
    <t>ЛС-02-06-01</t>
  </si>
  <si>
    <t>Канализационная сеть по ул. Ленина от ул. Комиссариатская до ул. Троицкая</t>
  </si>
  <si>
    <t>ЛС-02-07-01</t>
  </si>
  <si>
    <t>Канализационная сеть по ул. Советская от школы №3 до ул. Гончарова</t>
  </si>
  <si>
    <t>ЛС-02-08-01</t>
  </si>
  <si>
    <t>Канализационная сеть по ул. Гончарова от к/т «Октябрь» до ул. Ленина</t>
  </si>
  <si>
    <t>Гл. 3</t>
  </si>
  <si>
    <t>Глава  3. Объекты подсобного и обслуживающего назначения.</t>
  </si>
  <si>
    <t>Гл. 4</t>
  </si>
  <si>
    <t>Глава  4. Объекты энергетического хозяйства.</t>
  </si>
  <si>
    <t>Гл. 5</t>
  </si>
  <si>
    <t>Глава  5. Объекты транспортного хозяйства и связи.</t>
  </si>
  <si>
    <t>Гл. 6</t>
  </si>
  <si>
    <t>Глава  6. Наружные сети и сооружения водоснабжения, водоотведения, теплоснабжения и газоснабжения.</t>
  </si>
  <si>
    <t>Гл. 7</t>
  </si>
  <si>
    <t>Глава  7. Благоустройство и озеленение территории.</t>
  </si>
  <si>
    <t>Ит 1-7</t>
  </si>
  <si>
    <t>Итого по главам 1 - 7</t>
  </si>
  <si>
    <t>1-7</t>
  </si>
  <si>
    <t>Гл. 8</t>
  </si>
  <si>
    <t>Глава  8. Временные здания и сооружения.</t>
  </si>
  <si>
    <t>Приказ №332/пр от 19.06.2020 г. (с изм №534/пр от 13.08.2024 г.)</t>
  </si>
  <si>
    <t>Итог 2</t>
  </si>
  <si>
    <t>Временные здания и сооружения (п.41) - 1,5% с К-0,8</t>
  </si>
  <si>
    <t>СН</t>
  </si>
  <si>
    <t>Ит 1-8</t>
  </si>
  <si>
    <t>Итого по главам 1 - 8</t>
  </si>
  <si>
    <t>1-8</t>
  </si>
  <si>
    <t>Гл. 9</t>
  </si>
  <si>
    <t>Глава  9. Прочие работы и затраты.</t>
  </si>
  <si>
    <t>Приказ №325/пр от 25.05.2021 г. (с изм. №170/пр от 25.03.2025 г.)</t>
  </si>
  <si>
    <t>Итог 1</t>
  </si>
  <si>
    <t>Дополнительные затраты при производстве работ в зимнее время (п.77) - 3,4%</t>
  </si>
  <si>
    <t>Расчет №2</t>
  </si>
  <si>
    <t>Итог 3</t>
  </si>
  <si>
    <t>Расчет платы размещения строительного мусора на полигоне ТБО</t>
  </si>
  <si>
    <t>Ит 1-9</t>
  </si>
  <si>
    <t>Итого по главам 1 - 9</t>
  </si>
  <si>
    <t>1-9</t>
  </si>
  <si>
    <t>Гл. 10</t>
  </si>
  <si>
    <t>Глава 10. Содержание службы заказчика. Строительный контроль.</t>
  </si>
  <si>
    <t>Пост. Правительства РФ №468 от 21.06.2010 г.</t>
  </si>
  <si>
    <t>162</t>
  </si>
  <si>
    <t>Строительный контроль - 1,93%.</t>
  </si>
  <si>
    <t>Ит 1-10</t>
  </si>
  <si>
    <t>Итого по главам 1 - 10</t>
  </si>
  <si>
    <t>1-10</t>
  </si>
  <si>
    <t>Гл. 11</t>
  </si>
  <si>
    <t>Глава 11. Подготовка эксплуатационных кадров для строящегося объекта капитального строительства.</t>
  </si>
  <si>
    <t>170</t>
  </si>
  <si>
    <t>Подготовка эксплуатационных кадров для строящегося объекта капитального строительства.</t>
  </si>
  <si>
    <t>Ит 1-11</t>
  </si>
  <si>
    <t>Итого по главам 1 - 11</t>
  </si>
  <si>
    <t>1-11</t>
  </si>
  <si>
    <t>Гл. 12</t>
  </si>
  <si>
    <t>171.д</t>
  </si>
  <si>
    <t>Подготовка проектной и рабочей документации</t>
  </si>
  <si>
    <t>Приказ Минстроя РФ № 421/пр от 04.08.2020 г.,  п.171</t>
  </si>
  <si>
    <t>171.з</t>
  </si>
  <si>
    <t>Проведение авторского надзора - 0,2%</t>
  </si>
  <si>
    <t>Ит 1-12</t>
  </si>
  <si>
    <t>Итого по главам 1-12</t>
  </si>
  <si>
    <t>1-12</t>
  </si>
  <si>
    <t>Итого по главам 1 - 12</t>
  </si>
  <si>
    <t>Непредв</t>
  </si>
  <si>
    <t>Резерв средств на непредвиденные работы и затраты</t>
  </si>
  <si>
    <t>Приказ Минстроя РФ № 421/пр от 04.08.2020 г.,  п.179,б</t>
  </si>
  <si>
    <t>179</t>
  </si>
  <si>
    <t>Резерв средств на непредвиденные работы и затраты - 3%</t>
  </si>
  <si>
    <t>Ит. с непредв.</t>
  </si>
  <si>
    <t>Итого с непредвиденными</t>
  </si>
  <si>
    <t>Ит с 179</t>
  </si>
  <si>
    <t>НДС</t>
  </si>
  <si>
    <t>Средства на покрытие затрат по уплате налога на добавленную стоимость по итогу глав сводного сметного расчета</t>
  </si>
  <si>
    <t>№ 425-ФЗ от 25.11.2025 г</t>
  </si>
  <si>
    <t>181</t>
  </si>
  <si>
    <t>Средства на покрытие затрат по уплате налога на добавленную стоимость по итогу глав сводного сметного расчета (за исключением ст. 149-150 НК РФ)</t>
  </si>
  <si>
    <t>Итого ССРСС</t>
  </si>
  <si>
    <t>Стоимость в уровне цен на 4 квартал 2025 года с учетом НДС</t>
  </si>
  <si>
    <t>Итого</t>
  </si>
  <si>
    <t>ИТОГО ПО РАСЧЕТУ</t>
  </si>
  <si>
    <t>Новая локальная смета</t>
  </si>
  <si>
    <t>Глава 1. Подготовка территории строительства</t>
  </si>
  <si>
    <t>Оформление земельного участка</t>
  </si>
  <si>
    <t>Затраты по разбивке основных осей зданий и сооружений</t>
  </si>
  <si>
    <t>Плата за землю при выкупе земельного участка для строительства</t>
  </si>
  <si>
    <t>Затраты, связанные с получением исходных данных и технических условий</t>
  </si>
  <si>
    <t>Археологические раскопки</t>
  </si>
  <si>
    <t>Плата за аренду земельного участка в период строительства</t>
  </si>
  <si>
    <t>Компенсационные выплаты</t>
  </si>
  <si>
    <t>Затраты, связанные с неблагоприятными гидрогеологическими условиями</t>
  </si>
  <si>
    <t>Затраты на устройства объездов для городского транспорта</t>
  </si>
  <si>
    <t>Освобождение территории строительства</t>
  </si>
  <si>
    <t>Осушение территории стройки</t>
  </si>
  <si>
    <t>Затраты на разминирование территории строительства</t>
  </si>
  <si>
    <t>Рекультивация земель</t>
  </si>
  <si>
    <t>Глава  8. Временные здания и сооружения</t>
  </si>
  <si>
    <t>Временные здания и сооружения</t>
  </si>
  <si>
    <t>Глава  9. Прочие работы и затраты</t>
  </si>
  <si>
    <t>Зимнее удорожание</t>
  </si>
  <si>
    <t>Лимит по снегоборьбе</t>
  </si>
  <si>
    <t>Содержание действующих постоянных автомобильных дорог</t>
  </si>
  <si>
    <t>Затраты по перевозке автомобильным транспортом работников строительных и монтажных организаций</t>
  </si>
  <si>
    <t>Вахтовый метод</t>
  </si>
  <si>
    <t>Командировочные</t>
  </si>
  <si>
    <t>Перебазирование строительно-монтажных организаций</t>
  </si>
  <si>
    <t>Премированием за ввод в действие построенных объектов</t>
  </si>
  <si>
    <t>Добровольное страхование работников и имущества, в том числе строительных рисков</t>
  </si>
  <si>
    <t>Средства на организацию и проведение подрядных торгов (тендеров)</t>
  </si>
  <si>
    <t>Борьба с гнусом</t>
  </si>
  <si>
    <t>Затраты по содержанию горноспасательной службы</t>
  </si>
  <si>
    <t>Пусконаладочные работы (вхолостую)</t>
  </si>
  <si>
    <t>Глава 10. Содержание дирекции (технический надзор) строящегося предприятия (сооружения)</t>
  </si>
  <si>
    <t>Содержание службы заказчика-застройщика (технического надзора) строящегося предприятия</t>
  </si>
  <si>
    <t>Глава 11. Подготовка эксплуатационных кадров</t>
  </si>
  <si>
    <t>Подготовка эксплуатационных кадров</t>
  </si>
  <si>
    <t>Глава 12. Проектные и изыскательские работы, авторский надзор</t>
  </si>
  <si>
    <t>Проектные работы</t>
  </si>
  <si>
    <t>Изыскательские работы</t>
  </si>
  <si>
    <t>Авторский надзор</t>
  </si>
  <si>
    <t>Экспертиза предпроектной и проектной документации</t>
  </si>
  <si>
    <t>Испытание свай</t>
  </si>
  <si>
    <t>Камеральная проверка</t>
  </si>
  <si>
    <t>Подготовка тендерной документации</t>
  </si>
  <si>
    <t>За итогом</t>
  </si>
  <si>
    <t>Суммы налога на добавленную стоимость (НДС)</t>
  </si>
  <si>
    <t>Возвратные суммы, учитывающие стоимость</t>
  </si>
  <si>
    <t>Пусконаладочные работы (под нагрузкой)</t>
  </si>
  <si>
    <t>врем</t>
  </si>
  <si>
    <t>зу</t>
  </si>
  <si>
    <t>Содержание авторского надзора 0,2%</t>
  </si>
  <si>
    <t>НДС 20%</t>
  </si>
  <si>
    <t>Непредв расх</t>
  </si>
  <si>
    <t>Непредвиденные расходы (установить% самостоятельно: 2 - непроизводственного; 3 - производственного, линейные; 10 - уникальные, опасные, сложные)</t>
  </si>
  <si>
    <t>Проектные</t>
  </si>
  <si>
    <t>Стр_контр</t>
  </si>
  <si>
    <t>Строительный контроль</t>
  </si>
  <si>
    <t>Перем. 1</t>
  </si>
  <si>
    <t>Тех. прис</t>
  </si>
  <si>
    <t>Перем. 2</t>
  </si>
  <si>
    <t>мусор</t>
  </si>
  <si>
    <t>Перем. 3</t>
  </si>
  <si>
    <t>Перенос</t>
  </si>
  <si>
    <t>Реконструкция объектов централизованной системы водоотведения г. Алатырь Чувашской Республики (8 мероприятий по сетям водоотведения, проходящим по улицам: Фестивальная, Садовая, Свердлова, Шпальная, Кутузова, Почтовая, Академика Крылова, Ленина, Комиссариатская, Чебоксарская, Маяковского, Троицкая, Советская, Гончарова, Гоголевский спуск, Сурская дамба)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</si>
  <si>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работы.</t>
  </si>
  <si>
    <t>Заказчик</t>
  </si>
  <si>
    <t>(наименование организации)</t>
  </si>
  <si>
    <t>Утвержден</t>
  </si>
  <si>
    <t>Сводный сметный расчет в сумме</t>
  </si>
  <si>
    <t>тыс.руб.</t>
  </si>
  <si>
    <t>(ссылка на документ об утверждении)</t>
  </si>
  <si>
    <t>(наименование стройки)</t>
  </si>
  <si>
    <t>№ п/п</t>
  </si>
  <si>
    <t xml:space="preserve"> Обоснование</t>
  </si>
  <si>
    <t>Наименование глав, объектов капитального строительства, работ и затрат</t>
  </si>
  <si>
    <t>Сметная стоимость, тыс.руб.</t>
  </si>
  <si>
    <t>строительных (ремонтно - строительных, ремонтно - реставрационных) работ</t>
  </si>
  <si>
    <t>монтажных работ</t>
  </si>
  <si>
    <t>оборудования</t>
  </si>
  <si>
    <t>прочих затрат</t>
  </si>
  <si>
    <t>всего</t>
  </si>
  <si>
    <t>СВОДНЫЙ СМЕТНЫЙ РАСЧЕТ СТОИМОСТИ СТРОИТЕЛЬСТВА</t>
  </si>
  <si>
    <t>Руководитель проектной организации</t>
  </si>
  <si>
    <t>Главный инженер проекта</t>
  </si>
  <si>
    <t>[подпись(инициалы,фамилия)]</t>
  </si>
  <si>
    <t xml:space="preserve">                          (наименование)</t>
  </si>
  <si>
    <t>[должность,подпись(инициалы,фамилия)]</t>
  </si>
  <si>
    <t>ВСЕГО по сводному сметному расчету в текущих ценах 4 кв. 2025 г. с пересчетом на 4 кв. 2027 год по индексу-дефлятору 1.098</t>
  </si>
  <si>
    <t xml:space="preserve">              Расчет начальной (максимальной) цены контракта при осуществлении закупок на выполнение подрядных работ по строительству, реконструкции, капитальному ремонту, сносу объектов капитального строительства, работам по сохранению объектов культурного наследия (памятников истории и культуры) народов Российской Федерации и выполнению строительных работ в отношении объектов, не являющихся объектами капитального строительства
</t>
  </si>
  <si>
    <t xml:space="preserve">    Основания для расчета:
</t>
  </si>
  <si>
    <t xml:space="preserve">    1. Приказ об утверждении проектно-сметной документации от               № </t>
  </si>
  <si>
    <t>№
п/п</t>
  </si>
  <si>
    <t>Наименование работ и затрат</t>
  </si>
  <si>
    <t xml:space="preserve">Индекс прогнозный инфляции на период выполнения работ
</t>
  </si>
  <si>
    <t xml:space="preserve">Начальная (максимальная) цена контракта с учетом индекса прогнозной инфляции на период выполнения работ, руб.
</t>
  </si>
  <si>
    <t>1</t>
  </si>
  <si>
    <t>2</t>
  </si>
  <si>
    <t>3</t>
  </si>
  <si>
    <t>Пусконаладочные работы</t>
  </si>
  <si>
    <t>4</t>
  </si>
  <si>
    <t>5</t>
  </si>
  <si>
    <t>6</t>
  </si>
  <si>
    <t>Производство работ в зимнее время  3,4%</t>
  </si>
  <si>
    <t>7</t>
  </si>
  <si>
    <t>ИТОГО</t>
  </si>
  <si>
    <t>НДС 22 %</t>
  </si>
  <si>
    <t>Стоимость с учетом НДС</t>
  </si>
  <si>
    <t xml:space="preserve">Начало строительства - с момента заключения контракта </t>
  </si>
  <si>
    <t xml:space="preserve">НМЦК определяется в соответствии с положениями Приказа Министерства строительства и жилищно-коммунального хозяйства Российской Федерации от 23 декабря 2019 г. №841/пр.
</t>
  </si>
  <si>
    <r>
      <t>1. Расчет индекса фактической инфляции с использованием ИПЦ Росстата:</t>
    </r>
    <r>
      <rPr>
        <sz val="12"/>
        <color rgb="FF000000"/>
        <rFont val="Times New Roman"/>
        <family val="1"/>
        <charset val="204"/>
      </rPr>
      <t xml:space="preserve">  </t>
    </r>
  </si>
  <si>
    <t>январь 2026 / декабрь 2025</t>
  </si>
  <si>
    <t>февраль 2026 / январь 2026</t>
  </si>
  <si>
    <t>март 2026 / февраль 2026</t>
  </si>
  <si>
    <t>апрель 2026 / март 2026</t>
  </si>
  <si>
    <t xml:space="preserve"> 2. Расчет индексов прогнозный инфляции:</t>
  </si>
  <si>
    <t>Расчет прогнозного индекса инфляции на основании индексов-дефляторов Министерства экономического развития Российской Федерации по строке «Инвестиции в основной капитал» (по письму Минэкономразвития России от 30.09.2025г. № 37099-ПК/Д03и, отрасль "Инвестиции в основной капитал"):</t>
  </si>
  <si>
    <t xml:space="preserve">2026 год - </t>
  </si>
  <si>
    <t>105,5%</t>
  </si>
  <si>
    <t xml:space="preserve">2027 год - </t>
  </si>
  <si>
    <t>Ежемесячный индекс прогноз на 2026 г. =  12√1,055</t>
  </si>
  <si>
    <t>Ежемесячный индекс прогноз на 2027 г. =  12√1,041</t>
  </si>
  <si>
    <t>Оборудование (по сумме глав 1-7)</t>
  </si>
  <si>
    <t>Прочие работы и затраты (по сумме глав 1-7, 9)</t>
  </si>
  <si>
    <t>Временные здания и сооружения - 1,5 % с к=0,8</t>
  </si>
  <si>
    <t>Непредвиденные затраты - 3%</t>
  </si>
  <si>
    <r>
      <t xml:space="preserve">Окончание строительства - </t>
    </r>
    <r>
      <rPr>
        <sz val="12"/>
        <color rgb="FF0000FF"/>
        <rFont val="Times New Roman"/>
        <family val="1"/>
        <charset val="204"/>
      </rPr>
      <t>31.12.2027 г.</t>
    </r>
  </si>
  <si>
    <r>
      <t>Уровень цен утвержденной сметы - 4</t>
    </r>
    <r>
      <rPr>
        <sz val="12"/>
        <color rgb="FF0000FF"/>
        <rFont val="Times New Roman"/>
        <family val="1"/>
        <charset val="204"/>
      </rPr>
      <t xml:space="preserve"> квартал 2025 г .</t>
    </r>
    <r>
      <rPr>
        <sz val="12"/>
        <color rgb="FF000000"/>
        <rFont val="Times New Roman"/>
        <family val="1"/>
        <charset val="204"/>
      </rPr>
      <t xml:space="preserve">
</t>
    </r>
  </si>
  <si>
    <r>
      <t xml:space="preserve">Дата формирования НМЦК - </t>
    </r>
    <r>
      <rPr>
        <sz val="12"/>
        <color rgb="FF0000FF"/>
        <rFont val="Times New Roman"/>
        <family val="1"/>
        <charset val="204"/>
      </rPr>
      <t>июль 2026 г.</t>
    </r>
    <r>
      <rPr>
        <sz val="12"/>
        <color rgb="FF000000"/>
        <rFont val="Times New Roman"/>
        <family val="1"/>
        <charset val="204"/>
      </rPr>
      <t xml:space="preserve">
</t>
    </r>
  </si>
  <si>
    <t>май 2026 / апрель 2026</t>
  </si>
  <si>
    <r>
      <t>Индекс цен за</t>
    </r>
    <r>
      <rPr>
        <sz val="12"/>
        <color rgb="FF0000FF"/>
        <rFont val="Times New Roman"/>
        <family val="1"/>
        <charset val="204"/>
      </rPr>
      <t xml:space="preserve"> июнь, июль 2026 г</t>
    </r>
    <r>
      <rPr>
        <sz val="12"/>
        <rFont val="Times New Roman"/>
        <family val="1"/>
        <charset val="204"/>
      </rPr>
      <t xml:space="preserve">. по состоянию на 20.07.2026 года Росстатом не опубликован. 
В виду отсутствия официальной информации за </t>
    </r>
    <r>
      <rPr>
        <sz val="12"/>
        <color rgb="FF0000FF"/>
        <rFont val="Times New Roman"/>
        <family val="1"/>
        <charset val="204"/>
      </rPr>
      <t xml:space="preserve">июнь, июль 2026 </t>
    </r>
    <r>
      <rPr>
        <sz val="12"/>
        <rFont val="Times New Roman"/>
        <family val="1"/>
        <charset val="204"/>
      </rPr>
      <t>года индекс фактической инфляции за эти месяцы на основании приказа № 484/пр от 14.06.2022 г. Министерства строительства и жилищно-коммунального хозяйства Российской Федерации  принимается в размере, установленном для последнего опубликованного месяца, т.е.</t>
    </r>
    <r>
      <rPr>
        <sz val="12"/>
        <color rgb="FF0000FF"/>
        <rFont val="Times New Roman"/>
        <family val="1"/>
        <charset val="204"/>
      </rPr>
      <t xml:space="preserve"> май 2026 г. – 100,14 % .</t>
    </r>
  </si>
  <si>
    <t>Итого индекс фактической инфляции:             1,0072*1,0008*1,0169*0,9874*100,14*(100,14*100,14) =</t>
  </si>
  <si>
    <t xml:space="preserve">Доля прогнозной инфляции на 2026 год (5 месяцев / 17 месяцев) </t>
  </si>
  <si>
    <t xml:space="preserve">Доля прогнозной инфляции на 2027 год (12 месяцев / 17 месяцев) </t>
  </si>
  <si>
    <t>Лимит средств по годам, тыс. руб. с НДС</t>
  </si>
  <si>
    <t>Лимит средств на 2026 год</t>
  </si>
  <si>
    <t>Лимит средств на 2027 год</t>
  </si>
  <si>
    <t xml:space="preserve">Итого СМР </t>
  </si>
  <si>
    <t>Итого НМЦК, тыс. руб.</t>
  </si>
  <si>
    <t>Стоимость работ в 2026 г. с учетом лимитов 2026 г., 
тыс. руб.</t>
  </si>
  <si>
    <t>Стоимость работ в 2027 г. с учетом лимитов 2027 г.,
 тыс. руб.</t>
  </si>
  <si>
    <r>
      <t xml:space="preserve">стоимость СМР в ценах  
</t>
    </r>
    <r>
      <rPr>
        <b/>
        <sz val="12"/>
        <color rgb="FF0000FF"/>
        <rFont val="Times New Roman"/>
        <family val="1"/>
        <charset val="204"/>
      </rPr>
      <t>4 кв. 2025 г.</t>
    </r>
    <r>
      <rPr>
        <sz val="12"/>
        <color rgb="FF000000"/>
        <rFont val="Times New Roman"/>
        <family val="1"/>
        <charset val="204"/>
      </rPr>
      <t>, 
тыс. руб.</t>
    </r>
  </si>
  <si>
    <t>105,3%</t>
  </si>
  <si>
    <t>104,3 %</t>
  </si>
  <si>
    <t>Утвержденные индексы МКИ</t>
  </si>
  <si>
    <t>109,8%</t>
  </si>
  <si>
    <t>индексы МКИ</t>
  </si>
  <si>
    <t xml:space="preserve">    1. Заключение государственной экспертизы от 30.01.2026 № 21-1-1-2-002862-2026</t>
  </si>
  <si>
    <t xml:space="preserve">    2.  Утвержденный  сводный  сметный  расчет
</t>
  </si>
  <si>
    <t>Реконструкции канализационной сети по ул. Ленина от ул. Комиссариатская до ул. Троицкая</t>
  </si>
  <si>
    <r>
      <t xml:space="preserve">Стоимость работ в ценах на дату утверждения сметной документации,  руб.,                      </t>
    </r>
    <r>
      <rPr>
        <sz val="12"/>
        <color rgb="FF0000FF"/>
        <rFont val="Times New Roman"/>
        <family val="1"/>
        <charset val="204"/>
      </rPr>
      <t>4 квартал 2025 г.</t>
    </r>
    <r>
      <rPr>
        <sz val="12"/>
        <color rgb="FF000000"/>
        <rFont val="Times New Roman"/>
        <family val="1"/>
        <charset val="204"/>
      </rPr>
      <t xml:space="preserve">
</t>
    </r>
  </si>
  <si>
    <t>Строительно-монтажные работы                                                      (по сумме глав 1-7)</t>
  </si>
  <si>
    <t>Главный инженер</t>
  </si>
  <si>
    <t>Заместитель директора по экономике</t>
  </si>
  <si>
    <t>Заместитель главного инженера (по техническим вопросам) - начальник ПТУ</t>
  </si>
  <si>
    <t>А.А. Щепелев</t>
  </si>
  <si>
    <t>О.Ю. Курышева</t>
  </si>
  <si>
    <t>С.А. Анисимов</t>
  </si>
  <si>
    <t>Реконструкции канализационной сети в г.Алатырь по ул. Ленина от ул. Комиссариатская до ул. Троицкая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</si>
</sst>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d\ \ mmmm\ yyyy\ \г\."/>
    <numFmt numFmtId="165" formatCode="d\ mmmm\ yyyy\ \г\."/>
    <numFmt numFmtId="167" formatCode="[$-419]General"/>
    <numFmt numFmtId="168" formatCode="#,##0.0000"/>
    <numFmt numFmtId="169" formatCode="_-* #,##0.00_р_._-;\-* #,##0.00_р_._-;_-* &quot;-&quot;??_р_._-;_-@_-"/>
    <numFmt numFmtId="170" formatCode="[$-419]0"/>
    <numFmt numFmtId="171" formatCode="_-* #,##0.00\ _₽_-;\-* #,##0.00\ _₽_-;_-* &quot;-&quot;??\ _₽_-;_-@_-"/>
    <numFmt numFmtId="172" formatCode="#,##0.00000"/>
    <numFmt numFmtId="173" formatCode="0.0000"/>
  </numFmts>
  <fonts count="47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0"/>
      <color indexed="12"/>
      <name val="Arial"/>
      <family val="2"/>
      <charset val="204"/>
    </font>
    <font>
      <b/>
      <sz val="10"/>
      <color indexed="17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0"/>
      <color rgb="FF333333"/>
      <name val="Arial Cyr"/>
      <charset val="204"/>
    </font>
    <font>
      <sz val="12"/>
      <color rgb="FF000000"/>
      <name val="Times New Roman1"/>
      <charset val="204"/>
    </font>
    <font>
      <sz val="12"/>
      <name val="Arial Cyr"/>
      <charset val="204"/>
    </font>
    <font>
      <sz val="11"/>
      <name val="Arial Cyr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FF"/>
      <name val="Times New Roman"/>
      <family val="1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 tint="0.499984740745262"/>
      <name val="Times New Roman"/>
      <family val="1"/>
      <charset val="204"/>
    </font>
    <font>
      <sz val="10"/>
      <name val="Arial Cy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FF"/>
      <name val="Arial Cyr"/>
      <charset val="204"/>
    </font>
    <font>
      <sz val="11"/>
      <color rgb="FF0000FF"/>
      <name val="Arial Cyr"/>
      <charset val="204"/>
    </font>
    <font>
      <b/>
      <sz val="12"/>
      <color rgb="FF0000FF"/>
      <name val="Times New Roman"/>
      <family val="1"/>
      <charset val="204"/>
    </font>
    <font>
      <sz val="11"/>
      <color rgb="FF000000"/>
      <name val="Times New Roman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Arial Cyr"/>
      <charset val="204"/>
    </font>
    <font>
      <sz val="12"/>
      <color theme="0"/>
      <name val="Arial Cyr"/>
      <charset val="204"/>
    </font>
    <font>
      <sz val="12"/>
      <color theme="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4" fillId="0" borderId="0" applyBorder="0" applyProtection="0"/>
    <xf numFmtId="167" fontId="16" fillId="0" borderId="0" applyBorder="0" applyProtection="0"/>
    <xf numFmtId="0" fontId="13" fillId="0" borderId="0"/>
    <xf numFmtId="167" fontId="14" fillId="0" borderId="0" applyBorder="0" applyProtection="0"/>
    <xf numFmtId="0" fontId="1" fillId="0" borderId="0"/>
    <xf numFmtId="0" fontId="25" fillId="0" borderId="0"/>
    <xf numFmtId="169" fontId="13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9" fillId="0" borderId="0" applyBorder="0" applyProtection="0"/>
    <xf numFmtId="0" fontId="20" fillId="0" borderId="0" applyBorder="0" applyProtection="0"/>
    <xf numFmtId="168" fontId="31" fillId="0" borderId="0" applyBorder="0" applyProtection="0"/>
    <xf numFmtId="167" fontId="20" fillId="0" borderId="0" applyBorder="0" applyProtection="0"/>
    <xf numFmtId="0" fontId="34" fillId="0" borderId="0"/>
    <xf numFmtId="0" fontId="5" fillId="0" borderId="0"/>
  </cellStyleXfs>
  <cellXfs count="2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1" applyFont="1"/>
    <xf numFmtId="0" fontId="4" fillId="0" borderId="1" xfId="1" applyFont="1" applyBorder="1"/>
    <xf numFmtId="164" fontId="4" fillId="0" borderId="0" xfId="1" applyNumberFormat="1" applyFont="1" applyAlignment="1">
      <alignment horizontal="left"/>
    </xf>
    <xf numFmtId="0" fontId="7" fillId="0" borderId="0" xfId="1" applyFont="1"/>
    <xf numFmtId="4" fontId="7" fillId="0" borderId="1" xfId="1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left" wrapText="1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 shrinkToFit="1"/>
    </xf>
    <xf numFmtId="0" fontId="4" fillId="0" borderId="0" xfId="0" applyFont="1" applyAlignment="1">
      <alignment horizontal="left" wrapText="1" shrinkToFit="1"/>
    </xf>
    <xf numFmtId="4" fontId="4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right" wrapText="1"/>
    </xf>
    <xf numFmtId="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4" fontId="7" fillId="0" borderId="0" xfId="0" applyNumberFormat="1" applyFont="1" applyAlignment="1">
      <alignment horizontal="center"/>
    </xf>
    <xf numFmtId="167" fontId="15" fillId="0" borderId="0" xfId="3" applyNumberFormat="1" applyFont="1" applyProtection="1"/>
    <xf numFmtId="167" fontId="17" fillId="0" borderId="0" xfId="4" applyFont="1" applyAlignment="1" applyProtection="1">
      <alignment horizontal="left"/>
    </xf>
    <xf numFmtId="167" fontId="15" fillId="0" borderId="0" xfId="4" applyFont="1" applyProtection="1"/>
    <xf numFmtId="0" fontId="18" fillId="0" borderId="0" xfId="5" applyFont="1"/>
    <xf numFmtId="4" fontId="18" fillId="0" borderId="0" xfId="5" applyNumberFormat="1" applyFont="1"/>
    <xf numFmtId="0" fontId="19" fillId="0" borderId="0" xfId="5" applyFont="1"/>
    <xf numFmtId="167" fontId="20" fillId="0" borderId="0" xfId="6" applyFont="1" applyAlignment="1">
      <alignment horizontal="left"/>
    </xf>
    <xf numFmtId="0" fontId="18" fillId="0" borderId="0" xfId="7" applyFont="1"/>
    <xf numFmtId="167" fontId="20" fillId="2" borderId="0" xfId="6" applyFont="1" applyFill="1" applyAlignment="1">
      <alignment horizontal="left"/>
    </xf>
    <xf numFmtId="0" fontId="18" fillId="2" borderId="0" xfId="7" applyFont="1" applyFill="1"/>
    <xf numFmtId="167" fontId="21" fillId="2" borderId="0" xfId="6" applyFont="1" applyFill="1" applyAlignment="1">
      <alignment horizontal="left"/>
    </xf>
    <xf numFmtId="0" fontId="22" fillId="2" borderId="0" xfId="7" applyFont="1" applyFill="1"/>
    <xf numFmtId="0" fontId="23" fillId="0" borderId="0" xfId="5" applyFont="1"/>
    <xf numFmtId="4" fontId="23" fillId="0" borderId="0" xfId="5" applyNumberFormat="1" applyFont="1"/>
    <xf numFmtId="4" fontId="19" fillId="0" borderId="0" xfId="5" applyNumberFormat="1" applyFont="1"/>
    <xf numFmtId="167" fontId="10" fillId="0" borderId="0" xfId="3" applyNumberFormat="1" applyFont="1" applyAlignment="1" applyProtection="1">
      <alignment horizontal="left" vertical="top" wrapText="1"/>
    </xf>
    <xf numFmtId="167" fontId="10" fillId="0" borderId="0" xfId="3" applyNumberFormat="1" applyFont="1" applyAlignment="1" applyProtection="1">
      <alignment horizontal="right" vertical="top" wrapText="1"/>
    </xf>
    <xf numFmtId="49" fontId="20" fillId="0" borderId="10" xfId="3" applyNumberFormat="1" applyFont="1" applyBorder="1" applyAlignment="1" applyProtection="1">
      <alignment horizontal="center" vertical="center" wrapText="1"/>
    </xf>
    <xf numFmtId="167" fontId="20" fillId="0" borderId="10" xfId="3" applyNumberFormat="1" applyFont="1" applyBorder="1" applyAlignment="1" applyProtection="1">
      <alignment horizontal="center" vertical="center" wrapText="1"/>
    </xf>
    <xf numFmtId="167" fontId="20" fillId="0" borderId="10" xfId="3" applyNumberFormat="1" applyFont="1" applyBorder="1" applyAlignment="1" applyProtection="1">
      <alignment horizontal="center" vertical="top" wrapText="1"/>
    </xf>
    <xf numFmtId="49" fontId="20" fillId="0" borderId="10" xfId="3" applyNumberFormat="1" applyFont="1" applyBorder="1" applyAlignment="1" applyProtection="1">
      <alignment horizontal="center" vertical="top"/>
    </xf>
    <xf numFmtId="49" fontId="23" fillId="0" borderId="11" xfId="3" applyNumberFormat="1" applyFont="1" applyBorder="1" applyAlignment="1" applyProtection="1">
      <alignment horizontal="center"/>
    </xf>
    <xf numFmtId="167" fontId="23" fillId="0" borderId="10" xfId="3" applyNumberFormat="1" applyFont="1" applyBorder="1" applyAlignment="1" applyProtection="1">
      <alignment vertical="top" wrapText="1"/>
    </xf>
    <xf numFmtId="4" fontId="23" fillId="0" borderId="4" xfId="3" applyNumberFormat="1" applyFont="1" applyBorder="1" applyAlignment="1" applyProtection="1">
      <alignment horizontal="right" vertical="top"/>
    </xf>
    <xf numFmtId="168" fontId="23" fillId="0" borderId="10" xfId="6" applyNumberFormat="1" applyFont="1" applyBorder="1" applyAlignment="1" applyProtection="1">
      <alignment horizontal="right" vertical="center"/>
    </xf>
    <xf numFmtId="167" fontId="20" fillId="0" borderId="4" xfId="6" applyFont="1" applyBorder="1" applyAlignment="1" applyProtection="1">
      <alignment horizontal="left" vertical="center" wrapText="1"/>
    </xf>
    <xf numFmtId="4" fontId="20" fillId="0" borderId="4" xfId="3" applyNumberFormat="1" applyFont="1" applyBorder="1" applyAlignment="1" applyProtection="1">
      <alignment horizontal="right" vertical="top"/>
    </xf>
    <xf numFmtId="170" fontId="10" fillId="0" borderId="11" xfId="3" applyNumberFormat="1" applyFont="1" applyBorder="1" applyAlignment="1" applyProtection="1">
      <alignment horizontal="center" vertical="top"/>
    </xf>
    <xf numFmtId="167" fontId="10" fillId="0" borderId="4" xfId="3" applyNumberFormat="1" applyFont="1" applyBorder="1" applyAlignment="1" applyProtection="1">
      <alignment vertical="top" wrapText="1"/>
    </xf>
    <xf numFmtId="4" fontId="10" fillId="0" borderId="4" xfId="3" applyNumberFormat="1" applyFont="1" applyBorder="1" applyAlignment="1" applyProtection="1">
      <alignment horizontal="right" vertical="top"/>
    </xf>
    <xf numFmtId="4" fontId="27" fillId="0" borderId="0" xfId="5" applyNumberFormat="1" applyFont="1"/>
    <xf numFmtId="4" fontId="28" fillId="0" borderId="0" xfId="5" applyNumberFormat="1" applyFont="1"/>
    <xf numFmtId="0" fontId="27" fillId="0" borderId="0" xfId="5" applyFont="1"/>
    <xf numFmtId="170" fontId="20" fillId="0" borderId="11" xfId="3" applyNumberFormat="1" applyFont="1" applyBorder="1" applyAlignment="1" applyProtection="1">
      <alignment horizontal="center" vertical="center"/>
    </xf>
    <xf numFmtId="167" fontId="20" fillId="0" borderId="4" xfId="3" applyNumberFormat="1" applyFont="1" applyBorder="1" applyAlignment="1" applyProtection="1">
      <alignment vertical="center" wrapText="1"/>
    </xf>
    <xf numFmtId="4" fontId="20" fillId="0" borderId="4" xfId="3" applyNumberFormat="1" applyFont="1" applyBorder="1" applyAlignment="1" applyProtection="1">
      <alignment horizontal="right" vertical="center"/>
    </xf>
    <xf numFmtId="168" fontId="20" fillId="0" borderId="4" xfId="3" applyNumberFormat="1" applyFont="1" applyBorder="1" applyAlignment="1" applyProtection="1">
      <alignment horizontal="right" vertical="center"/>
    </xf>
    <xf numFmtId="4" fontId="23" fillId="0" borderId="0" xfId="5" applyNumberFormat="1" applyFont="1" applyAlignment="1">
      <alignment vertical="center"/>
    </xf>
    <xf numFmtId="4" fontId="18" fillId="0" borderId="0" xfId="5" applyNumberFormat="1" applyFont="1" applyAlignment="1">
      <alignment vertical="center"/>
    </xf>
    <xf numFmtId="4" fontId="19" fillId="0" borderId="0" xfId="5" applyNumberFormat="1" applyFont="1" applyAlignment="1">
      <alignment vertical="center"/>
    </xf>
    <xf numFmtId="0" fontId="18" fillId="0" borderId="0" xfId="5" applyFont="1" applyAlignment="1">
      <alignment vertical="center"/>
    </xf>
    <xf numFmtId="170" fontId="10" fillId="5" borderId="11" xfId="3" applyNumberFormat="1" applyFont="1" applyFill="1" applyBorder="1" applyAlignment="1" applyProtection="1">
      <alignment horizontal="center" vertical="center"/>
    </xf>
    <xf numFmtId="167" fontId="10" fillId="5" borderId="4" xfId="3" applyNumberFormat="1" applyFont="1" applyFill="1" applyBorder="1" applyAlignment="1" applyProtection="1">
      <alignment vertical="center" wrapText="1"/>
    </xf>
    <xf numFmtId="4" fontId="10" fillId="5" borderId="4" xfId="3" applyNumberFormat="1" applyFont="1" applyFill="1" applyBorder="1" applyAlignment="1" applyProtection="1">
      <alignment horizontal="right" vertical="center"/>
    </xf>
    <xf numFmtId="168" fontId="10" fillId="5" borderId="4" xfId="3" applyNumberFormat="1" applyFont="1" applyFill="1" applyBorder="1" applyAlignment="1" applyProtection="1">
      <alignment horizontal="right" vertical="center"/>
    </xf>
    <xf numFmtId="172" fontId="24" fillId="5" borderId="0" xfId="5" applyNumberFormat="1" applyFont="1" applyFill="1" applyAlignment="1">
      <alignment vertical="center"/>
    </xf>
    <xf numFmtId="4" fontId="24" fillId="5" borderId="0" xfId="5" applyNumberFormat="1" applyFont="1" applyFill="1" applyAlignment="1">
      <alignment vertical="center"/>
    </xf>
    <xf numFmtId="4" fontId="27" fillId="5" borderId="0" xfId="5" applyNumberFormat="1" applyFont="1" applyFill="1" applyAlignment="1">
      <alignment vertical="center"/>
    </xf>
    <xf numFmtId="4" fontId="18" fillId="5" borderId="0" xfId="5" applyNumberFormat="1" applyFont="1" applyFill="1"/>
    <xf numFmtId="4" fontId="28" fillId="5" borderId="0" xfId="5" applyNumberFormat="1" applyFont="1" applyFill="1" applyAlignment="1">
      <alignment vertical="center"/>
    </xf>
    <xf numFmtId="0" fontId="27" fillId="5" borderId="0" xfId="5" applyFont="1" applyFill="1" applyAlignment="1">
      <alignment vertical="center"/>
    </xf>
    <xf numFmtId="170" fontId="20" fillId="0" borderId="0" xfId="3" applyNumberFormat="1" applyFont="1" applyBorder="1" applyAlignment="1" applyProtection="1">
      <alignment horizontal="center" vertical="top"/>
    </xf>
    <xf numFmtId="0" fontId="30" fillId="0" borderId="0" xfId="11" applyFont="1" applyBorder="1" applyAlignment="1">
      <alignment vertical="center"/>
    </xf>
    <xf numFmtId="4" fontId="20" fillId="0" borderId="0" xfId="3" applyNumberFormat="1" applyFont="1" applyBorder="1" applyAlignment="1" applyProtection="1">
      <alignment horizontal="right" vertical="top"/>
    </xf>
    <xf numFmtId="168" fontId="20" fillId="0" borderId="0" xfId="3" applyNumberFormat="1" applyFont="1" applyBorder="1" applyAlignment="1" applyProtection="1">
      <alignment horizontal="right" vertical="top"/>
    </xf>
    <xf numFmtId="4" fontId="10" fillId="0" borderId="0" xfId="3" applyNumberFormat="1" applyFont="1" applyBorder="1" applyAlignment="1" applyProtection="1">
      <alignment horizontal="right" vertical="top"/>
    </xf>
    <xf numFmtId="167" fontId="20" fillId="0" borderId="0" xfId="12" applyNumberFormat="1" applyAlignment="1">
      <alignment horizontal="left" vertical="top" wrapText="1"/>
    </xf>
    <xf numFmtId="167" fontId="20" fillId="0" borderId="0" xfId="13" applyNumberFormat="1" applyFont="1" applyAlignment="1">
      <alignment horizontal="left" vertical="top" wrapText="1"/>
    </xf>
    <xf numFmtId="167" fontId="23" fillId="0" borderId="0" xfId="13" applyNumberFormat="1" applyFont="1" applyAlignment="1">
      <alignment vertical="center" wrapText="1"/>
    </xf>
    <xf numFmtId="0" fontId="32" fillId="0" borderId="0" xfId="5" applyFont="1" applyAlignment="1">
      <alignment vertical="center"/>
    </xf>
    <xf numFmtId="0" fontId="23" fillId="0" borderId="0" xfId="5" applyFont="1" applyAlignment="1">
      <alignment vertical="center"/>
    </xf>
    <xf numFmtId="168" fontId="33" fillId="0" borderId="0" xfId="5" applyNumberFormat="1" applyFont="1" applyAlignment="1">
      <alignment vertical="center"/>
    </xf>
    <xf numFmtId="168" fontId="23" fillId="0" borderId="0" xfId="5" applyNumberFormat="1" applyFont="1" applyAlignment="1">
      <alignment vertical="center"/>
    </xf>
    <xf numFmtId="167" fontId="21" fillId="0" borderId="0" xfId="13" applyNumberFormat="1" applyFont="1" applyAlignment="1">
      <alignment vertical="center" wrapText="1"/>
    </xf>
    <xf numFmtId="167" fontId="10" fillId="0" borderId="0" xfId="13" applyNumberFormat="1" applyFont="1" applyAlignment="1">
      <alignment vertical="center" wrapText="1"/>
    </xf>
    <xf numFmtId="167" fontId="10" fillId="0" borderId="0" xfId="12" applyNumberFormat="1" applyFont="1"/>
    <xf numFmtId="167" fontId="20" fillId="0" borderId="0" xfId="12" applyNumberFormat="1" applyAlignment="1">
      <alignment horizontal="center" vertical="top"/>
    </xf>
    <xf numFmtId="167" fontId="20" fillId="0" borderId="0" xfId="12" applyNumberFormat="1"/>
    <xf numFmtId="173" fontId="20" fillId="0" borderId="0" xfId="12" applyNumberFormat="1" applyAlignment="1">
      <alignment horizontal="center" vertical="top"/>
    </xf>
    <xf numFmtId="167" fontId="23" fillId="0" borderId="0" xfId="12" applyNumberFormat="1" applyFont="1" applyAlignment="1">
      <alignment horizontal="left" wrapText="1"/>
    </xf>
    <xf numFmtId="167" fontId="23" fillId="0" borderId="0" xfId="14" applyFont="1"/>
    <xf numFmtId="49" fontId="23" fillId="0" borderId="0" xfId="14" applyNumberFormat="1" applyFont="1" applyAlignment="1">
      <alignment horizontal="left" vertical="top"/>
    </xf>
    <xf numFmtId="0" fontId="18" fillId="0" borderId="0" xfId="5" applyFont="1" applyAlignment="1">
      <alignment horizontal="left"/>
    </xf>
    <xf numFmtId="167" fontId="23" fillId="0" borderId="0" xfId="14" applyFont="1" applyAlignment="1">
      <alignment horizontal="center" vertical="top"/>
    </xf>
    <xf numFmtId="167" fontId="23" fillId="0" borderId="0" xfId="12" applyNumberFormat="1" applyFont="1"/>
    <xf numFmtId="173" fontId="18" fillId="0" borderId="0" xfId="5" applyNumberFormat="1" applyFont="1"/>
    <xf numFmtId="173" fontId="23" fillId="0" borderId="0" xfId="12" applyNumberFormat="1" applyFont="1"/>
    <xf numFmtId="167" fontId="21" fillId="0" borderId="0" xfId="14" applyFont="1"/>
    <xf numFmtId="167" fontId="21" fillId="0" borderId="0" xfId="14" applyFont="1" applyAlignment="1">
      <alignment horizontal="center" vertical="top"/>
    </xf>
    <xf numFmtId="167" fontId="21" fillId="0" borderId="0" xfId="12" applyNumberFormat="1" applyFont="1"/>
    <xf numFmtId="173" fontId="21" fillId="0" borderId="0" xfId="12" applyNumberFormat="1" applyFont="1"/>
    <xf numFmtId="168" fontId="20" fillId="0" borderId="4" xfId="3" applyNumberFormat="1" applyFont="1" applyBorder="1" applyAlignment="1" applyProtection="1">
      <alignment horizontal="center" vertical="center" wrapText="1"/>
    </xf>
    <xf numFmtId="4" fontId="35" fillId="0" borderId="4" xfId="0" applyNumberFormat="1" applyFont="1" applyBorder="1" applyAlignment="1">
      <alignment horizontal="center" vertical="center"/>
    </xf>
    <xf numFmtId="4" fontId="23" fillId="0" borderId="4" xfId="5" applyNumberFormat="1" applyFont="1" applyBorder="1" applyAlignment="1">
      <alignment horizontal="center" vertical="center"/>
    </xf>
    <xf numFmtId="168" fontId="35" fillId="0" borderId="4" xfId="0" applyNumberFormat="1" applyFont="1" applyBorder="1" applyAlignment="1">
      <alignment horizontal="center" vertical="center"/>
    </xf>
    <xf numFmtId="168" fontId="20" fillId="0" borderId="4" xfId="3" applyNumberFormat="1" applyFont="1" applyBorder="1" applyAlignment="1" applyProtection="1">
      <alignment horizontal="center" vertical="center"/>
    </xf>
    <xf numFmtId="167" fontId="26" fillId="0" borderId="0" xfId="14" applyFont="1"/>
    <xf numFmtId="167" fontId="26" fillId="0" borderId="0" xfId="14" applyFont="1" applyAlignment="1">
      <alignment horizontal="center" vertical="top"/>
    </xf>
    <xf numFmtId="173" fontId="26" fillId="0" borderId="0" xfId="12" applyNumberFormat="1" applyFont="1"/>
    <xf numFmtId="4" fontId="26" fillId="0" borderId="0" xfId="12" applyNumberFormat="1" applyFont="1"/>
    <xf numFmtId="167" fontId="26" fillId="0" borderId="0" xfId="12" applyNumberFormat="1" applyFont="1"/>
    <xf numFmtId="173" fontId="37" fillId="0" borderId="0" xfId="5" applyNumberFormat="1" applyFont="1"/>
    <xf numFmtId="0" fontId="37" fillId="0" borderId="0" xfId="5" applyFont="1"/>
    <xf numFmtId="4" fontId="37" fillId="0" borderId="0" xfId="5" applyNumberFormat="1" applyFont="1"/>
    <xf numFmtId="0" fontId="38" fillId="0" borderId="0" xfId="5" applyFont="1"/>
    <xf numFmtId="0" fontId="26" fillId="0" borderId="0" xfId="16" applyFont="1" applyAlignment="1">
      <alignment vertical="center"/>
    </xf>
    <xf numFmtId="167" fontId="26" fillId="5" borderId="0" xfId="3" applyNumberFormat="1" applyFont="1" applyFill="1" applyProtection="1"/>
    <xf numFmtId="167" fontId="26" fillId="0" borderId="0" xfId="3" applyNumberFormat="1" applyFont="1" applyProtection="1"/>
    <xf numFmtId="167" fontId="20" fillId="0" borderId="0" xfId="12" applyNumberFormat="1" applyAlignment="1">
      <alignment vertical="top" wrapText="1"/>
    </xf>
    <xf numFmtId="167" fontId="20" fillId="0" borderId="0" xfId="12" applyNumberFormat="1" applyAlignment="1" applyProtection="1">
      <alignment vertical="top" wrapText="1"/>
    </xf>
    <xf numFmtId="167" fontId="20" fillId="2" borderId="0" xfId="12" applyNumberFormat="1" applyFill="1" applyAlignment="1" applyProtection="1">
      <alignment vertical="top" wrapText="1"/>
    </xf>
    <xf numFmtId="167" fontId="10" fillId="0" borderId="0" xfId="13" applyNumberFormat="1" applyFont="1" applyAlignment="1">
      <alignment vertical="top" wrapText="1"/>
    </xf>
    <xf numFmtId="167" fontId="24" fillId="0" borderId="0" xfId="3" applyNumberFormat="1" applyFont="1" applyAlignment="1" applyProtection="1">
      <alignment vertical="top" wrapText="1"/>
    </xf>
    <xf numFmtId="167" fontId="24" fillId="3" borderId="0" xfId="3" applyNumberFormat="1" applyFont="1" applyFill="1" applyAlignment="1" applyProtection="1">
      <alignment vertical="top" wrapText="1"/>
    </xf>
    <xf numFmtId="0" fontId="21" fillId="0" borderId="0" xfId="5" applyFont="1"/>
    <xf numFmtId="167" fontId="41" fillId="0" borderId="4" xfId="3" applyNumberFormat="1" applyFont="1" applyBorder="1" applyAlignment="1" applyProtection="1">
      <alignment horizontal="center" vertical="center" wrapText="1"/>
    </xf>
    <xf numFmtId="167" fontId="20" fillId="0" borderId="11" xfId="3" applyNumberFormat="1" applyFont="1" applyBorder="1" applyAlignment="1" applyProtection="1">
      <alignment horizontal="center" vertical="top" wrapText="1"/>
    </xf>
    <xf numFmtId="4" fontId="20" fillId="0" borderId="11" xfId="9" applyNumberFormat="1" applyFont="1" applyFill="1" applyBorder="1" applyAlignment="1" applyProtection="1">
      <alignment horizontal="right" vertical="center"/>
    </xf>
    <xf numFmtId="4" fontId="10" fillId="0" borderId="6" xfId="3" applyNumberFormat="1" applyFont="1" applyBorder="1" applyAlignment="1" applyProtection="1">
      <alignment horizontal="right" vertical="top"/>
    </xf>
    <xf numFmtId="4" fontId="20" fillId="0" borderId="6" xfId="3" applyNumberFormat="1" applyFont="1" applyBorder="1" applyAlignment="1" applyProtection="1">
      <alignment horizontal="right" vertical="center"/>
    </xf>
    <xf numFmtId="4" fontId="10" fillId="5" borderId="6" xfId="3" applyNumberFormat="1" applyFont="1" applyFill="1" applyBorder="1" applyAlignment="1" applyProtection="1">
      <alignment horizontal="right" vertical="center"/>
    </xf>
    <xf numFmtId="167" fontId="40" fillId="0" borderId="4" xfId="3" applyNumberFormat="1" applyFont="1" applyBorder="1" applyAlignment="1" applyProtection="1">
      <alignment horizontal="center" vertical="center" wrapText="1"/>
    </xf>
    <xf numFmtId="167" fontId="20" fillId="0" borderId="4" xfId="3" applyNumberFormat="1" applyFont="1" applyBorder="1" applyAlignment="1" applyProtection="1">
      <alignment horizontal="center" vertical="top" wrapText="1"/>
    </xf>
    <xf numFmtId="4" fontId="24" fillId="0" borderId="4" xfId="5" applyNumberFormat="1" applyFont="1" applyBorder="1" applyAlignment="1">
      <alignment horizontal="center" vertical="center"/>
    </xf>
    <xf numFmtId="4" fontId="10" fillId="0" borderId="4" xfId="3" applyNumberFormat="1" applyFont="1" applyBorder="1" applyAlignment="1" applyProtection="1">
      <alignment horizontal="center" vertical="center" wrapText="1"/>
    </xf>
    <xf numFmtId="167" fontId="42" fillId="0" borderId="0" xfId="3" applyNumberFormat="1" applyFont="1" applyProtection="1"/>
    <xf numFmtId="0" fontId="28" fillId="0" borderId="0" xfId="5" applyFont="1"/>
    <xf numFmtId="49" fontId="23" fillId="6" borderId="0" xfId="14" applyNumberFormat="1" applyFont="1" applyFill="1" applyAlignment="1">
      <alignment horizontal="left" vertical="top"/>
    </xf>
    <xf numFmtId="4" fontId="43" fillId="0" borderId="0" xfId="10" applyNumberFormat="1" applyFont="1"/>
    <xf numFmtId="4" fontId="44" fillId="0" borderId="0" xfId="5" applyNumberFormat="1" applyFont="1" applyAlignment="1">
      <alignment vertical="center"/>
    </xf>
    <xf numFmtId="4" fontId="44" fillId="5" borderId="0" xfId="5" applyNumberFormat="1" applyFont="1" applyFill="1" applyAlignment="1">
      <alignment vertical="center"/>
    </xf>
    <xf numFmtId="168" fontId="43" fillId="0" borderId="0" xfId="5" applyNumberFormat="1" applyFont="1" applyAlignment="1">
      <alignment horizontal="left"/>
    </xf>
    <xf numFmtId="4" fontId="43" fillId="0" borderId="0" xfId="5" applyNumberFormat="1" applyFont="1"/>
    <xf numFmtId="0" fontId="45" fillId="0" borderId="0" xfId="0" applyFont="1"/>
    <xf numFmtId="4" fontId="10" fillId="0" borderId="4" xfId="3" applyNumberFormat="1" applyFont="1" applyBorder="1" applyAlignment="1" applyProtection="1">
      <alignment horizontal="center" vertical="top"/>
    </xf>
    <xf numFmtId="4" fontId="20" fillId="0" borderId="4" xfId="3" applyNumberFormat="1" applyFont="1" applyBorder="1" applyAlignment="1" applyProtection="1">
      <alignment horizontal="center" vertical="center"/>
    </xf>
    <xf numFmtId="4" fontId="10" fillId="5" borderId="4" xfId="3" applyNumberFormat="1" applyFont="1" applyFill="1" applyBorder="1" applyAlignment="1" applyProtection="1">
      <alignment horizontal="center" vertical="center"/>
    </xf>
    <xf numFmtId="0" fontId="46" fillId="0" borderId="0" xfId="5" applyFont="1"/>
    <xf numFmtId="1" fontId="23" fillId="0" borderId="5" xfId="5" applyNumberFormat="1" applyFont="1" applyBorder="1" applyAlignment="1">
      <alignment horizontal="center" vertical="center"/>
    </xf>
    <xf numFmtId="167" fontId="20" fillId="0" borderId="0" xfId="3" applyNumberFormat="1" applyFont="1" applyProtection="1"/>
    <xf numFmtId="0" fontId="32" fillId="0" borderId="0" xfId="5" applyFont="1"/>
    <xf numFmtId="167" fontId="20" fillId="0" borderId="0" xfId="3" applyNumberFormat="1" applyFont="1" applyAlignment="1" applyProtection="1">
      <alignment wrapText="1"/>
    </xf>
    <xf numFmtId="4" fontId="23" fillId="4" borderId="0" xfId="5" applyNumberFormat="1" applyFont="1" applyFill="1" applyAlignment="1">
      <alignment horizontal="center" vertical="center" wrapText="1"/>
    </xf>
    <xf numFmtId="4" fontId="18" fillId="4" borderId="0" xfId="5" applyNumberFormat="1" applyFont="1" applyFill="1" applyAlignment="1">
      <alignment horizontal="center" vertical="center" wrapText="1"/>
    </xf>
    <xf numFmtId="167" fontId="20" fillId="2" borderId="0" xfId="12" applyNumberFormat="1" applyFill="1" applyAlignment="1" applyProtection="1">
      <alignment horizontal="left" vertical="top" wrapText="1"/>
    </xf>
    <xf numFmtId="167" fontId="20" fillId="0" borderId="0" xfId="12" applyNumberFormat="1" applyAlignment="1" applyProtection="1">
      <alignment horizontal="left" vertical="top" wrapText="1"/>
    </xf>
    <xf numFmtId="167" fontId="24" fillId="3" borderId="0" xfId="3" applyNumberFormat="1" applyFont="1" applyFill="1" applyAlignment="1" applyProtection="1">
      <alignment horizontal="left" vertical="top" wrapText="1"/>
    </xf>
    <xf numFmtId="4" fontId="20" fillId="0" borderId="3" xfId="9" applyNumberFormat="1" applyFont="1" applyFill="1" applyBorder="1" applyAlignment="1" applyProtection="1">
      <alignment horizontal="center" vertical="center"/>
    </xf>
    <xf numFmtId="4" fontId="20" fillId="0" borderId="9" xfId="9" applyNumberFormat="1" applyFont="1" applyFill="1" applyBorder="1" applyAlignment="1" applyProtection="1">
      <alignment horizontal="center" vertical="center"/>
    </xf>
    <xf numFmtId="4" fontId="20" fillId="0" borderId="5" xfId="9" applyNumberFormat="1" applyFont="1" applyFill="1" applyBorder="1" applyAlignment="1" applyProtection="1">
      <alignment horizontal="center" vertical="center"/>
    </xf>
    <xf numFmtId="4" fontId="36" fillId="0" borderId="4" xfId="0" applyNumberFormat="1" applyFont="1" applyBorder="1" applyAlignment="1">
      <alignment horizontal="center" vertical="center" wrapText="1"/>
    </xf>
    <xf numFmtId="167" fontId="10" fillId="0" borderId="0" xfId="3" applyNumberFormat="1" applyFont="1" applyAlignment="1" applyProtection="1">
      <alignment horizontal="center" vertical="top" wrapText="1"/>
    </xf>
    <xf numFmtId="167" fontId="24" fillId="0" borderId="0" xfId="3" applyNumberFormat="1" applyFont="1" applyAlignment="1" applyProtection="1">
      <alignment horizontal="left" vertical="top" wrapText="1"/>
    </xf>
    <xf numFmtId="167" fontId="20" fillId="2" borderId="0" xfId="6" applyFont="1" applyFill="1" applyAlignment="1">
      <alignment horizontal="left" wrapText="1"/>
    </xf>
    <xf numFmtId="2" fontId="20" fillId="0" borderId="3" xfId="3" applyNumberFormat="1" applyFont="1" applyBorder="1" applyAlignment="1" applyProtection="1">
      <alignment horizontal="center" vertical="center" wrapText="1"/>
    </xf>
    <xf numFmtId="2" fontId="20" fillId="0" borderId="5" xfId="3" applyNumberFormat="1" applyFont="1" applyBorder="1" applyAlignment="1" applyProtection="1">
      <alignment horizontal="center" vertical="center" wrapText="1"/>
    </xf>
    <xf numFmtId="167" fontId="20" fillId="0" borderId="0" xfId="12" applyNumberFormat="1" applyAlignment="1">
      <alignment horizontal="left" vertical="top" wrapText="1"/>
    </xf>
    <xf numFmtId="167" fontId="10" fillId="0" borderId="0" xfId="13" applyNumberFormat="1" applyFont="1" applyAlignment="1">
      <alignment horizontal="left" vertical="top" wrapText="1"/>
    </xf>
    <xf numFmtId="167" fontId="23" fillId="0" borderId="0" xfId="13" applyNumberFormat="1" applyFont="1" applyAlignment="1">
      <alignment horizontal="left" vertical="center" wrapText="1"/>
    </xf>
    <xf numFmtId="1" fontId="23" fillId="0" borderId="0" xfId="15" applyNumberFormat="1" applyFont="1" applyAlignment="1">
      <alignment horizontal="left" vertical="top"/>
    </xf>
    <xf numFmtId="167" fontId="23" fillId="0" borderId="0" xfId="12" applyNumberFormat="1" applyFont="1" applyAlignment="1">
      <alignment horizontal="left" wrapText="1"/>
    </xf>
    <xf numFmtId="4" fontId="36" fillId="0" borderId="12" xfId="0" applyNumberFormat="1" applyFont="1" applyBorder="1" applyAlignment="1">
      <alignment horizontal="center" vertical="center"/>
    </xf>
    <xf numFmtId="4" fontId="36" fillId="0" borderId="13" xfId="0" applyNumberFormat="1" applyFont="1" applyBorder="1" applyAlignment="1">
      <alignment horizontal="center" vertical="center"/>
    </xf>
    <xf numFmtId="4" fontId="36" fillId="0" borderId="14" xfId="0" applyNumberFormat="1" applyFont="1" applyBorder="1" applyAlignment="1">
      <alignment horizontal="center" vertical="center"/>
    </xf>
    <xf numFmtId="4" fontId="36" fillId="0" borderId="1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6" fillId="0" borderId="0" xfId="1" applyFont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</cellXfs>
  <cellStyles count="17">
    <cellStyle name="Excel Built-in Normal" xfId="13" xr:uid="{A3E9B0CD-BF9B-46DD-AD79-3DD622E58506}"/>
    <cellStyle name="Excel Built-in Normal 3" xfId="12" xr:uid="{B8BBE74E-297B-482F-A56F-24289C3B3EF7}"/>
    <cellStyle name="Excel Built-in Normal 4" xfId="14" xr:uid="{3A408AF1-A0DE-40D2-9EEB-60659DFE300B}"/>
    <cellStyle name="Обычный" xfId="0" builtinId="0"/>
    <cellStyle name="Обычный 2" xfId="7" xr:uid="{41380D4A-2003-4FFB-8978-34C3ADF27EF4}"/>
    <cellStyle name="Обычный 2 2" xfId="2" xr:uid="{C0C5F2D6-5582-4E73-B6EA-ABDF7A5C7457}"/>
    <cellStyle name="Обычный 2 3" xfId="4" xr:uid="{5FB00BFF-63C7-4F2D-9815-CDFD5E776CA5}"/>
    <cellStyle name="Обычный 2 3 3" xfId="3" xr:uid="{4568C3B4-FD24-4EB1-9223-BE4E47F1EECD}"/>
    <cellStyle name="Обычный 2 3 4" xfId="6" xr:uid="{5F60FBD0-0355-4B3B-ACC6-17E2745FC205}"/>
    <cellStyle name="Обычный 2 3 6" xfId="15" xr:uid="{10F78FD8-5276-4F1B-ACB5-DDE5A93A7892}"/>
    <cellStyle name="Обычный 2 4" xfId="11" xr:uid="{D51B6AD8-7249-4823-BD12-F73E7475EB5E}"/>
    <cellStyle name="Обычный 2 5" xfId="16" xr:uid="{E0174A67-AA9F-4881-A636-1D4B82BDAD66}"/>
    <cellStyle name="Обычный 2 7" xfId="8" xr:uid="{A19B31A2-82C4-46D3-97D6-6908C71E2472}"/>
    <cellStyle name="Обычный 25" xfId="5" xr:uid="{328177F1-BBC9-44CC-8C99-B043DAD092EE}"/>
    <cellStyle name="Обычный 3" xfId="1" xr:uid="{3B68D995-B4C9-4877-89FF-AB10E11DD78E}"/>
    <cellStyle name="Финансовый 2" xfId="10" xr:uid="{78CD183C-33BB-4157-8DFC-06536625A0CA}"/>
    <cellStyle name="Финансовый 5" xfId="9" xr:uid="{3E353DF4-04E0-44FD-9900-96B6CACC75D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55563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FA533F3-951A-4CBF-92D0-B0162358F62B}"/>
            </a:ext>
          </a:extLst>
        </xdr:cNvPr>
        <xdr:cNvSpPr>
          <a:spLocks/>
        </xdr:cNvSpPr>
      </xdr:nvSpPr>
      <xdr:spPr bwMode="auto">
        <a:xfrm>
          <a:off x="8362950" y="2152650"/>
          <a:ext cx="0" cy="555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55563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233475A-7042-4FD9-9A96-C609EFD363E9}"/>
            </a:ext>
          </a:extLst>
        </xdr:cNvPr>
        <xdr:cNvSpPr>
          <a:spLocks/>
        </xdr:cNvSpPr>
      </xdr:nvSpPr>
      <xdr:spPr bwMode="auto">
        <a:xfrm>
          <a:off x="8362950" y="2152650"/>
          <a:ext cx="0" cy="555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285F153-E9A5-405F-A6C0-05BA2245A370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7FCCF40-D761-4873-95CF-954A511D0037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0B9D559-A91F-43A4-8D2D-294AC47A8F89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8FAC6F9-0968-4A7A-93CE-4BEF5AA293FC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58B3182-1D5B-49F9-8571-4BF4CDB7B8F5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3416EF5-5340-45A5-BD06-D48563C49CAA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0A57037-C085-4AAA-8E62-0B8796127692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61DBC390-F749-4B36-A770-DB65788DC6E3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C704FD22-50C9-4469-8BD7-098D53629DA1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D09F0B9-5C7B-4EBF-8A5F-7F3EEFB74D55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E63A5B1-FCF7-4A7D-877A-E93BA8C57D4E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0</xdr:colOff>
      <xdr:row>7</xdr:row>
      <xdr:rowOff>93663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C5CA0E24-9D4B-4C56-AD12-919BDF8F33B8}"/>
            </a:ext>
          </a:extLst>
        </xdr:cNvPr>
        <xdr:cNvSpPr>
          <a:spLocks/>
        </xdr:cNvSpPr>
      </xdr:nvSpPr>
      <xdr:spPr bwMode="auto">
        <a:xfrm>
          <a:off x="8362950" y="2152650"/>
          <a:ext cx="0" cy="93663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0 w 21600"/>
            <a:gd name="T7" fmla="*/ 2147483647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9525">
          <a:noFill/>
          <a:prstDash val="solid"/>
          <a:round/>
          <a:headEnd/>
          <a:tailEnd/>
        </a:ln>
      </xdr:spPr>
    </xdr:sp>
    <xdr:clientData/>
  </xdr:twoCellAnchor>
  <xdr:twoCellAnchor editAs="oneCell">
    <xdr:from>
      <xdr:col>10</xdr:col>
      <xdr:colOff>404090</xdr:colOff>
      <xdr:row>55</xdr:row>
      <xdr:rowOff>0</xdr:rowOff>
    </xdr:from>
    <xdr:to>
      <xdr:col>27</xdr:col>
      <xdr:colOff>252532</xdr:colOff>
      <xdr:row>101</xdr:row>
      <xdr:rowOff>35616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781879ED-1280-48CA-9B67-7CCE00E8D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8840" y="17241694"/>
          <a:ext cx="11611817" cy="8827191"/>
        </a:xfrm>
        <a:prstGeom prst="rect">
          <a:avLst/>
        </a:prstGeom>
      </xdr:spPr>
    </xdr:pic>
    <xdr:clientData/>
  </xdr:twoCellAnchor>
  <xdr:twoCellAnchor editAs="oneCell">
    <xdr:from>
      <xdr:col>9</xdr:col>
      <xdr:colOff>1444624</xdr:colOff>
      <xdr:row>0</xdr:row>
      <xdr:rowOff>0</xdr:rowOff>
    </xdr:from>
    <xdr:to>
      <xdr:col>32</xdr:col>
      <xdr:colOff>532495</xdr:colOff>
      <xdr:row>82</xdr:row>
      <xdr:rowOff>60325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DF4DEEA-87A5-B6E4-FB05-BD36867E3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92999" y="0"/>
          <a:ext cx="15343871" cy="13392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D551-02AF-4393-981B-B88FB4A1A418}">
  <dimension ref="A1:W84"/>
  <sheetViews>
    <sheetView view="pageBreakPreview" zoomScaleNormal="55" zoomScaleSheetLayoutView="100" workbookViewId="0">
      <selection activeCell="B20" sqref="B20"/>
    </sheetView>
  </sheetViews>
  <sheetFormatPr defaultRowHeight="15"/>
  <cols>
    <col min="1" max="1" width="14.5703125" style="30" customWidth="1"/>
    <col min="2" max="2" width="49.140625" style="30" customWidth="1"/>
    <col min="3" max="3" width="23" style="30" customWidth="1"/>
    <col min="4" max="4" width="17.42578125" style="30" hidden="1" customWidth="1"/>
    <col min="5" max="5" width="24.42578125" style="30" hidden="1" customWidth="1"/>
    <col min="6" max="6" width="18.42578125" style="33" customWidth="1"/>
    <col min="7" max="7" width="19.140625" style="33" customWidth="1"/>
    <col min="8" max="8" width="17.140625" style="33" customWidth="1"/>
    <col min="9" max="10" width="22.140625" style="33" customWidth="1"/>
    <col min="11" max="11" width="23" style="34" customWidth="1"/>
    <col min="12" max="12" width="17.7109375" style="34" customWidth="1"/>
    <col min="13" max="13" width="9.140625" style="35"/>
    <col min="14" max="212" width="9.140625" style="33"/>
    <col min="213" max="213" width="0.7109375" style="33" customWidth="1"/>
    <col min="214" max="214" width="8.28515625" style="33" customWidth="1"/>
    <col min="215" max="215" width="2.85546875" style="33" customWidth="1"/>
    <col min="216" max="216" width="2.5703125" style="33" customWidth="1"/>
    <col min="217" max="217" width="2.85546875" style="33" customWidth="1"/>
    <col min="218" max="218" width="2.42578125" style="33" customWidth="1"/>
    <col min="219" max="219" width="2.7109375" style="33" customWidth="1"/>
    <col min="220" max="220" width="3" style="33" bestFit="1" customWidth="1"/>
    <col min="221" max="221" width="2.42578125" style="33" bestFit="1" customWidth="1"/>
    <col min="222" max="468" width="9.140625" style="33"/>
    <col min="469" max="469" width="0.7109375" style="33" customWidth="1"/>
    <col min="470" max="470" width="8.28515625" style="33" customWidth="1"/>
    <col min="471" max="471" width="2.85546875" style="33" customWidth="1"/>
    <col min="472" max="472" width="2.5703125" style="33" customWidth="1"/>
    <col min="473" max="473" width="2.85546875" style="33" customWidth="1"/>
    <col min="474" max="474" width="2.42578125" style="33" customWidth="1"/>
    <col min="475" max="475" width="2.7109375" style="33" customWidth="1"/>
    <col min="476" max="476" width="3" style="33" bestFit="1" customWidth="1"/>
    <col min="477" max="477" width="2.42578125" style="33" bestFit="1" customWidth="1"/>
    <col min="478" max="724" width="9.140625" style="33"/>
    <col min="725" max="725" width="0.7109375" style="33" customWidth="1"/>
    <col min="726" max="726" width="8.28515625" style="33" customWidth="1"/>
    <col min="727" max="727" width="2.85546875" style="33" customWidth="1"/>
    <col min="728" max="728" width="2.5703125" style="33" customWidth="1"/>
    <col min="729" max="729" width="2.85546875" style="33" customWidth="1"/>
    <col min="730" max="730" width="2.42578125" style="33" customWidth="1"/>
    <col min="731" max="731" width="2.7109375" style="33" customWidth="1"/>
    <col min="732" max="732" width="3" style="33" bestFit="1" customWidth="1"/>
    <col min="733" max="733" width="2.42578125" style="33" bestFit="1" customWidth="1"/>
    <col min="734" max="980" width="9.140625" style="33"/>
    <col min="981" max="981" width="0.7109375" style="33" customWidth="1"/>
    <col min="982" max="982" width="8.28515625" style="33" customWidth="1"/>
    <col min="983" max="983" width="2.85546875" style="33" customWidth="1"/>
    <col min="984" max="984" width="2.5703125" style="33" customWidth="1"/>
    <col min="985" max="985" width="2.85546875" style="33" customWidth="1"/>
    <col min="986" max="986" width="2.42578125" style="33" customWidth="1"/>
    <col min="987" max="987" width="2.7109375" style="33" customWidth="1"/>
    <col min="988" max="988" width="3" style="33" bestFit="1" customWidth="1"/>
    <col min="989" max="989" width="2.42578125" style="33" bestFit="1" customWidth="1"/>
    <col min="990" max="1236" width="9.140625" style="33"/>
    <col min="1237" max="1237" width="0.7109375" style="33" customWidth="1"/>
    <col min="1238" max="1238" width="8.28515625" style="33" customWidth="1"/>
    <col min="1239" max="1239" width="2.85546875" style="33" customWidth="1"/>
    <col min="1240" max="1240" width="2.5703125" style="33" customWidth="1"/>
    <col min="1241" max="1241" width="2.85546875" style="33" customWidth="1"/>
    <col min="1242" max="1242" width="2.42578125" style="33" customWidth="1"/>
    <col min="1243" max="1243" width="2.7109375" style="33" customWidth="1"/>
    <col min="1244" max="1244" width="3" style="33" bestFit="1" customWidth="1"/>
    <col min="1245" max="1245" width="2.42578125" style="33" bestFit="1" customWidth="1"/>
    <col min="1246" max="1492" width="9.140625" style="33"/>
    <col min="1493" max="1493" width="0.7109375" style="33" customWidth="1"/>
    <col min="1494" max="1494" width="8.28515625" style="33" customWidth="1"/>
    <col min="1495" max="1495" width="2.85546875" style="33" customWidth="1"/>
    <col min="1496" max="1496" width="2.5703125" style="33" customWidth="1"/>
    <col min="1497" max="1497" width="2.85546875" style="33" customWidth="1"/>
    <col min="1498" max="1498" width="2.42578125" style="33" customWidth="1"/>
    <col min="1499" max="1499" width="2.7109375" style="33" customWidth="1"/>
    <col min="1500" max="1500" width="3" style="33" bestFit="1" customWidth="1"/>
    <col min="1501" max="1501" width="2.42578125" style="33" bestFit="1" customWidth="1"/>
    <col min="1502" max="1748" width="9.140625" style="33"/>
    <col min="1749" max="1749" width="0.7109375" style="33" customWidth="1"/>
    <col min="1750" max="1750" width="8.28515625" style="33" customWidth="1"/>
    <col min="1751" max="1751" width="2.85546875" style="33" customWidth="1"/>
    <col min="1752" max="1752" width="2.5703125" style="33" customWidth="1"/>
    <col min="1753" max="1753" width="2.85546875" style="33" customWidth="1"/>
    <col min="1754" max="1754" width="2.42578125" style="33" customWidth="1"/>
    <col min="1755" max="1755" width="2.7109375" style="33" customWidth="1"/>
    <col min="1756" max="1756" width="3" style="33" bestFit="1" customWidth="1"/>
    <col min="1757" max="1757" width="2.42578125" style="33" bestFit="1" customWidth="1"/>
    <col min="1758" max="2004" width="9.140625" style="33"/>
    <col min="2005" max="2005" width="0.7109375" style="33" customWidth="1"/>
    <col min="2006" max="2006" width="8.28515625" style="33" customWidth="1"/>
    <col min="2007" max="2007" width="2.85546875" style="33" customWidth="1"/>
    <col min="2008" max="2008" width="2.5703125" style="33" customWidth="1"/>
    <col min="2009" max="2009" width="2.85546875" style="33" customWidth="1"/>
    <col min="2010" max="2010" width="2.42578125" style="33" customWidth="1"/>
    <col min="2011" max="2011" width="2.7109375" style="33" customWidth="1"/>
    <col min="2012" max="2012" width="3" style="33" bestFit="1" customWidth="1"/>
    <col min="2013" max="2013" width="2.42578125" style="33" bestFit="1" customWidth="1"/>
    <col min="2014" max="2260" width="9.140625" style="33"/>
    <col min="2261" max="2261" width="0.7109375" style="33" customWidth="1"/>
    <col min="2262" max="2262" width="8.28515625" style="33" customWidth="1"/>
    <col min="2263" max="2263" width="2.85546875" style="33" customWidth="1"/>
    <col min="2264" max="2264" width="2.5703125" style="33" customWidth="1"/>
    <col min="2265" max="2265" width="2.85546875" style="33" customWidth="1"/>
    <col min="2266" max="2266" width="2.42578125" style="33" customWidth="1"/>
    <col min="2267" max="2267" width="2.7109375" style="33" customWidth="1"/>
    <col min="2268" max="2268" width="3" style="33" bestFit="1" customWidth="1"/>
    <col min="2269" max="2269" width="2.42578125" style="33" bestFit="1" customWidth="1"/>
    <col min="2270" max="2516" width="9.140625" style="33"/>
    <col min="2517" max="2517" width="0.7109375" style="33" customWidth="1"/>
    <col min="2518" max="2518" width="8.28515625" style="33" customWidth="1"/>
    <col min="2519" max="2519" width="2.85546875" style="33" customWidth="1"/>
    <col min="2520" max="2520" width="2.5703125" style="33" customWidth="1"/>
    <col min="2521" max="2521" width="2.85546875" style="33" customWidth="1"/>
    <col min="2522" max="2522" width="2.42578125" style="33" customWidth="1"/>
    <col min="2523" max="2523" width="2.7109375" style="33" customWidth="1"/>
    <col min="2524" max="2524" width="3" style="33" bestFit="1" customWidth="1"/>
    <col min="2525" max="2525" width="2.42578125" style="33" bestFit="1" customWidth="1"/>
    <col min="2526" max="2772" width="9.140625" style="33"/>
    <col min="2773" max="2773" width="0.7109375" style="33" customWidth="1"/>
    <col min="2774" max="2774" width="8.28515625" style="33" customWidth="1"/>
    <col min="2775" max="2775" width="2.85546875" style="33" customWidth="1"/>
    <col min="2776" max="2776" width="2.5703125" style="33" customWidth="1"/>
    <col min="2777" max="2777" width="2.85546875" style="33" customWidth="1"/>
    <col min="2778" max="2778" width="2.42578125" style="33" customWidth="1"/>
    <col min="2779" max="2779" width="2.7109375" style="33" customWidth="1"/>
    <col min="2780" max="2780" width="3" style="33" bestFit="1" customWidth="1"/>
    <col min="2781" max="2781" width="2.42578125" style="33" bestFit="1" customWidth="1"/>
    <col min="2782" max="3028" width="9.140625" style="33"/>
    <col min="3029" max="3029" width="0.7109375" style="33" customWidth="1"/>
    <col min="3030" max="3030" width="8.28515625" style="33" customWidth="1"/>
    <col min="3031" max="3031" width="2.85546875" style="33" customWidth="1"/>
    <col min="3032" max="3032" width="2.5703125" style="33" customWidth="1"/>
    <col min="3033" max="3033" width="2.85546875" style="33" customWidth="1"/>
    <col min="3034" max="3034" width="2.42578125" style="33" customWidth="1"/>
    <col min="3035" max="3035" width="2.7109375" style="33" customWidth="1"/>
    <col min="3036" max="3036" width="3" style="33" bestFit="1" customWidth="1"/>
    <col min="3037" max="3037" width="2.42578125" style="33" bestFit="1" customWidth="1"/>
    <col min="3038" max="3284" width="9.140625" style="33"/>
    <col min="3285" max="3285" width="0.7109375" style="33" customWidth="1"/>
    <col min="3286" max="3286" width="8.28515625" style="33" customWidth="1"/>
    <col min="3287" max="3287" width="2.85546875" style="33" customWidth="1"/>
    <col min="3288" max="3288" width="2.5703125" style="33" customWidth="1"/>
    <col min="3289" max="3289" width="2.85546875" style="33" customWidth="1"/>
    <col min="3290" max="3290" width="2.42578125" style="33" customWidth="1"/>
    <col min="3291" max="3291" width="2.7109375" style="33" customWidth="1"/>
    <col min="3292" max="3292" width="3" style="33" bestFit="1" customWidth="1"/>
    <col min="3293" max="3293" width="2.42578125" style="33" bestFit="1" customWidth="1"/>
    <col min="3294" max="3540" width="9.140625" style="33"/>
    <col min="3541" max="3541" width="0.7109375" style="33" customWidth="1"/>
    <col min="3542" max="3542" width="8.28515625" style="33" customWidth="1"/>
    <col min="3543" max="3543" width="2.85546875" style="33" customWidth="1"/>
    <col min="3544" max="3544" width="2.5703125" style="33" customWidth="1"/>
    <col min="3545" max="3545" width="2.85546875" style="33" customWidth="1"/>
    <col min="3546" max="3546" width="2.42578125" style="33" customWidth="1"/>
    <col min="3547" max="3547" width="2.7109375" style="33" customWidth="1"/>
    <col min="3548" max="3548" width="3" style="33" bestFit="1" customWidth="1"/>
    <col min="3549" max="3549" width="2.42578125" style="33" bestFit="1" customWidth="1"/>
    <col min="3550" max="3796" width="9.140625" style="33"/>
    <col min="3797" max="3797" width="0.7109375" style="33" customWidth="1"/>
    <col min="3798" max="3798" width="8.28515625" style="33" customWidth="1"/>
    <col min="3799" max="3799" width="2.85546875" style="33" customWidth="1"/>
    <col min="3800" max="3800" width="2.5703125" style="33" customWidth="1"/>
    <col min="3801" max="3801" width="2.85546875" style="33" customWidth="1"/>
    <col min="3802" max="3802" width="2.42578125" style="33" customWidth="1"/>
    <col min="3803" max="3803" width="2.7109375" style="33" customWidth="1"/>
    <col min="3804" max="3804" width="3" style="33" bestFit="1" customWidth="1"/>
    <col min="3805" max="3805" width="2.42578125" style="33" bestFit="1" customWidth="1"/>
    <col min="3806" max="4052" width="9.140625" style="33"/>
    <col min="4053" max="4053" width="0.7109375" style="33" customWidth="1"/>
    <col min="4054" max="4054" width="8.28515625" style="33" customWidth="1"/>
    <col min="4055" max="4055" width="2.85546875" style="33" customWidth="1"/>
    <col min="4056" max="4056" width="2.5703125" style="33" customWidth="1"/>
    <col min="4057" max="4057" width="2.85546875" style="33" customWidth="1"/>
    <col min="4058" max="4058" width="2.42578125" style="33" customWidth="1"/>
    <col min="4059" max="4059" width="2.7109375" style="33" customWidth="1"/>
    <col min="4060" max="4060" width="3" style="33" bestFit="1" customWidth="1"/>
    <col min="4061" max="4061" width="2.42578125" style="33" bestFit="1" customWidth="1"/>
    <col min="4062" max="4308" width="9.140625" style="33"/>
    <col min="4309" max="4309" width="0.7109375" style="33" customWidth="1"/>
    <col min="4310" max="4310" width="8.28515625" style="33" customWidth="1"/>
    <col min="4311" max="4311" width="2.85546875" style="33" customWidth="1"/>
    <col min="4312" max="4312" width="2.5703125" style="33" customWidth="1"/>
    <col min="4313" max="4313" width="2.85546875" style="33" customWidth="1"/>
    <col min="4314" max="4314" width="2.42578125" style="33" customWidth="1"/>
    <col min="4315" max="4315" width="2.7109375" style="33" customWidth="1"/>
    <col min="4316" max="4316" width="3" style="33" bestFit="1" customWidth="1"/>
    <col min="4317" max="4317" width="2.42578125" style="33" bestFit="1" customWidth="1"/>
    <col min="4318" max="4564" width="9.140625" style="33"/>
    <col min="4565" max="4565" width="0.7109375" style="33" customWidth="1"/>
    <col min="4566" max="4566" width="8.28515625" style="33" customWidth="1"/>
    <col min="4567" max="4567" width="2.85546875" style="33" customWidth="1"/>
    <col min="4568" max="4568" width="2.5703125" style="33" customWidth="1"/>
    <col min="4569" max="4569" width="2.85546875" style="33" customWidth="1"/>
    <col min="4570" max="4570" width="2.42578125" style="33" customWidth="1"/>
    <col min="4571" max="4571" width="2.7109375" style="33" customWidth="1"/>
    <col min="4572" max="4572" width="3" style="33" bestFit="1" customWidth="1"/>
    <col min="4573" max="4573" width="2.42578125" style="33" bestFit="1" customWidth="1"/>
    <col min="4574" max="4820" width="9.140625" style="33"/>
    <col min="4821" max="4821" width="0.7109375" style="33" customWidth="1"/>
    <col min="4822" max="4822" width="8.28515625" style="33" customWidth="1"/>
    <col min="4823" max="4823" width="2.85546875" style="33" customWidth="1"/>
    <col min="4824" max="4824" width="2.5703125" style="33" customWidth="1"/>
    <col min="4825" max="4825" width="2.85546875" style="33" customWidth="1"/>
    <col min="4826" max="4826" width="2.42578125" style="33" customWidth="1"/>
    <col min="4827" max="4827" width="2.7109375" style="33" customWidth="1"/>
    <col min="4828" max="4828" width="3" style="33" bestFit="1" customWidth="1"/>
    <col min="4829" max="4829" width="2.42578125" style="33" bestFit="1" customWidth="1"/>
    <col min="4830" max="5076" width="9.140625" style="33"/>
    <col min="5077" max="5077" width="0.7109375" style="33" customWidth="1"/>
    <col min="5078" max="5078" width="8.28515625" style="33" customWidth="1"/>
    <col min="5079" max="5079" width="2.85546875" style="33" customWidth="1"/>
    <col min="5080" max="5080" width="2.5703125" style="33" customWidth="1"/>
    <col min="5081" max="5081" width="2.85546875" style="33" customWidth="1"/>
    <col min="5082" max="5082" width="2.42578125" style="33" customWidth="1"/>
    <col min="5083" max="5083" width="2.7109375" style="33" customWidth="1"/>
    <col min="5084" max="5084" width="3" style="33" bestFit="1" customWidth="1"/>
    <col min="5085" max="5085" width="2.42578125" style="33" bestFit="1" customWidth="1"/>
    <col min="5086" max="5332" width="9.140625" style="33"/>
    <col min="5333" max="5333" width="0.7109375" style="33" customWidth="1"/>
    <col min="5334" max="5334" width="8.28515625" style="33" customWidth="1"/>
    <col min="5335" max="5335" width="2.85546875" style="33" customWidth="1"/>
    <col min="5336" max="5336" width="2.5703125" style="33" customWidth="1"/>
    <col min="5337" max="5337" width="2.85546875" style="33" customWidth="1"/>
    <col min="5338" max="5338" width="2.42578125" style="33" customWidth="1"/>
    <col min="5339" max="5339" width="2.7109375" style="33" customWidth="1"/>
    <col min="5340" max="5340" width="3" style="33" bestFit="1" customWidth="1"/>
    <col min="5341" max="5341" width="2.42578125" style="33" bestFit="1" customWidth="1"/>
    <col min="5342" max="5588" width="9.140625" style="33"/>
    <col min="5589" max="5589" width="0.7109375" style="33" customWidth="1"/>
    <col min="5590" max="5590" width="8.28515625" style="33" customWidth="1"/>
    <col min="5591" max="5591" width="2.85546875" style="33" customWidth="1"/>
    <col min="5592" max="5592" width="2.5703125" style="33" customWidth="1"/>
    <col min="5593" max="5593" width="2.85546875" style="33" customWidth="1"/>
    <col min="5594" max="5594" width="2.42578125" style="33" customWidth="1"/>
    <col min="5595" max="5595" width="2.7109375" style="33" customWidth="1"/>
    <col min="5596" max="5596" width="3" style="33" bestFit="1" customWidth="1"/>
    <col min="5597" max="5597" width="2.42578125" style="33" bestFit="1" customWidth="1"/>
    <col min="5598" max="5844" width="9.140625" style="33"/>
    <col min="5845" max="5845" width="0.7109375" style="33" customWidth="1"/>
    <col min="5846" max="5846" width="8.28515625" style="33" customWidth="1"/>
    <col min="5847" max="5847" width="2.85546875" style="33" customWidth="1"/>
    <col min="5848" max="5848" width="2.5703125" style="33" customWidth="1"/>
    <col min="5849" max="5849" width="2.85546875" style="33" customWidth="1"/>
    <col min="5850" max="5850" width="2.42578125" style="33" customWidth="1"/>
    <col min="5851" max="5851" width="2.7109375" style="33" customWidth="1"/>
    <col min="5852" max="5852" width="3" style="33" bestFit="1" customWidth="1"/>
    <col min="5853" max="5853" width="2.42578125" style="33" bestFit="1" customWidth="1"/>
    <col min="5854" max="6100" width="9.140625" style="33"/>
    <col min="6101" max="6101" width="0.7109375" style="33" customWidth="1"/>
    <col min="6102" max="6102" width="8.28515625" style="33" customWidth="1"/>
    <col min="6103" max="6103" width="2.85546875" style="33" customWidth="1"/>
    <col min="6104" max="6104" width="2.5703125" style="33" customWidth="1"/>
    <col min="6105" max="6105" width="2.85546875" style="33" customWidth="1"/>
    <col min="6106" max="6106" width="2.42578125" style="33" customWidth="1"/>
    <col min="6107" max="6107" width="2.7109375" style="33" customWidth="1"/>
    <col min="6108" max="6108" width="3" style="33" bestFit="1" customWidth="1"/>
    <col min="6109" max="6109" width="2.42578125" style="33" bestFit="1" customWidth="1"/>
    <col min="6110" max="6356" width="9.140625" style="33"/>
    <col min="6357" max="6357" width="0.7109375" style="33" customWidth="1"/>
    <col min="6358" max="6358" width="8.28515625" style="33" customWidth="1"/>
    <col min="6359" max="6359" width="2.85546875" style="33" customWidth="1"/>
    <col min="6360" max="6360" width="2.5703125" style="33" customWidth="1"/>
    <col min="6361" max="6361" width="2.85546875" style="33" customWidth="1"/>
    <col min="6362" max="6362" width="2.42578125" style="33" customWidth="1"/>
    <col min="6363" max="6363" width="2.7109375" style="33" customWidth="1"/>
    <col min="6364" max="6364" width="3" style="33" bestFit="1" customWidth="1"/>
    <col min="6365" max="6365" width="2.42578125" style="33" bestFit="1" customWidth="1"/>
    <col min="6366" max="6612" width="9.140625" style="33"/>
    <col min="6613" max="6613" width="0.7109375" style="33" customWidth="1"/>
    <col min="6614" max="6614" width="8.28515625" style="33" customWidth="1"/>
    <col min="6615" max="6615" width="2.85546875" style="33" customWidth="1"/>
    <col min="6616" max="6616" width="2.5703125" style="33" customWidth="1"/>
    <col min="6617" max="6617" width="2.85546875" style="33" customWidth="1"/>
    <col min="6618" max="6618" width="2.42578125" style="33" customWidth="1"/>
    <col min="6619" max="6619" width="2.7109375" style="33" customWidth="1"/>
    <col min="6620" max="6620" width="3" style="33" bestFit="1" customWidth="1"/>
    <col min="6621" max="6621" width="2.42578125" style="33" bestFit="1" customWidth="1"/>
    <col min="6622" max="6868" width="9.140625" style="33"/>
    <col min="6869" max="6869" width="0.7109375" style="33" customWidth="1"/>
    <col min="6870" max="6870" width="8.28515625" style="33" customWidth="1"/>
    <col min="6871" max="6871" width="2.85546875" style="33" customWidth="1"/>
    <col min="6872" max="6872" width="2.5703125" style="33" customWidth="1"/>
    <col min="6873" max="6873" width="2.85546875" style="33" customWidth="1"/>
    <col min="6874" max="6874" width="2.42578125" style="33" customWidth="1"/>
    <col min="6875" max="6875" width="2.7109375" style="33" customWidth="1"/>
    <col min="6876" max="6876" width="3" style="33" bestFit="1" customWidth="1"/>
    <col min="6877" max="6877" width="2.42578125" style="33" bestFit="1" customWidth="1"/>
    <col min="6878" max="7124" width="9.140625" style="33"/>
    <col min="7125" max="7125" width="0.7109375" style="33" customWidth="1"/>
    <col min="7126" max="7126" width="8.28515625" style="33" customWidth="1"/>
    <col min="7127" max="7127" width="2.85546875" style="33" customWidth="1"/>
    <col min="7128" max="7128" width="2.5703125" style="33" customWidth="1"/>
    <col min="7129" max="7129" width="2.85546875" style="33" customWidth="1"/>
    <col min="7130" max="7130" width="2.42578125" style="33" customWidth="1"/>
    <col min="7131" max="7131" width="2.7109375" style="33" customWidth="1"/>
    <col min="7132" max="7132" width="3" style="33" bestFit="1" customWidth="1"/>
    <col min="7133" max="7133" width="2.42578125" style="33" bestFit="1" customWidth="1"/>
    <col min="7134" max="7380" width="9.140625" style="33"/>
    <col min="7381" max="7381" width="0.7109375" style="33" customWidth="1"/>
    <col min="7382" max="7382" width="8.28515625" style="33" customWidth="1"/>
    <col min="7383" max="7383" width="2.85546875" style="33" customWidth="1"/>
    <col min="7384" max="7384" width="2.5703125" style="33" customWidth="1"/>
    <col min="7385" max="7385" width="2.85546875" style="33" customWidth="1"/>
    <col min="7386" max="7386" width="2.42578125" style="33" customWidth="1"/>
    <col min="7387" max="7387" width="2.7109375" style="33" customWidth="1"/>
    <col min="7388" max="7388" width="3" style="33" bestFit="1" customWidth="1"/>
    <col min="7389" max="7389" width="2.42578125" style="33" bestFit="1" customWidth="1"/>
    <col min="7390" max="7636" width="9.140625" style="33"/>
    <col min="7637" max="7637" width="0.7109375" style="33" customWidth="1"/>
    <col min="7638" max="7638" width="8.28515625" style="33" customWidth="1"/>
    <col min="7639" max="7639" width="2.85546875" style="33" customWidth="1"/>
    <col min="7640" max="7640" width="2.5703125" style="33" customWidth="1"/>
    <col min="7641" max="7641" width="2.85546875" style="33" customWidth="1"/>
    <col min="7642" max="7642" width="2.42578125" style="33" customWidth="1"/>
    <col min="7643" max="7643" width="2.7109375" style="33" customWidth="1"/>
    <col min="7644" max="7644" width="3" style="33" bestFit="1" customWidth="1"/>
    <col min="7645" max="7645" width="2.42578125" style="33" bestFit="1" customWidth="1"/>
    <col min="7646" max="7892" width="9.140625" style="33"/>
    <col min="7893" max="7893" width="0.7109375" style="33" customWidth="1"/>
    <col min="7894" max="7894" width="8.28515625" style="33" customWidth="1"/>
    <col min="7895" max="7895" width="2.85546875" style="33" customWidth="1"/>
    <col min="7896" max="7896" width="2.5703125" style="33" customWidth="1"/>
    <col min="7897" max="7897" width="2.85546875" style="33" customWidth="1"/>
    <col min="7898" max="7898" width="2.42578125" style="33" customWidth="1"/>
    <col min="7899" max="7899" width="2.7109375" style="33" customWidth="1"/>
    <col min="7900" max="7900" width="3" style="33" bestFit="1" customWidth="1"/>
    <col min="7901" max="7901" width="2.42578125" style="33" bestFit="1" customWidth="1"/>
    <col min="7902" max="8148" width="9.140625" style="33"/>
    <col min="8149" max="8149" width="0.7109375" style="33" customWidth="1"/>
    <col min="8150" max="8150" width="8.28515625" style="33" customWidth="1"/>
    <col min="8151" max="8151" width="2.85546875" style="33" customWidth="1"/>
    <col min="8152" max="8152" width="2.5703125" style="33" customWidth="1"/>
    <col min="8153" max="8153" width="2.85546875" style="33" customWidth="1"/>
    <col min="8154" max="8154" width="2.42578125" style="33" customWidth="1"/>
    <col min="8155" max="8155" width="2.7109375" style="33" customWidth="1"/>
    <col min="8156" max="8156" width="3" style="33" bestFit="1" customWidth="1"/>
    <col min="8157" max="8157" width="2.42578125" style="33" bestFit="1" customWidth="1"/>
    <col min="8158" max="8404" width="9.140625" style="33"/>
    <col min="8405" max="8405" width="0.7109375" style="33" customWidth="1"/>
    <col min="8406" max="8406" width="8.28515625" style="33" customWidth="1"/>
    <col min="8407" max="8407" width="2.85546875" style="33" customWidth="1"/>
    <col min="8408" max="8408" width="2.5703125" style="33" customWidth="1"/>
    <col min="8409" max="8409" width="2.85546875" style="33" customWidth="1"/>
    <col min="8410" max="8410" width="2.42578125" style="33" customWidth="1"/>
    <col min="8411" max="8411" width="2.7109375" style="33" customWidth="1"/>
    <col min="8412" max="8412" width="3" style="33" bestFit="1" customWidth="1"/>
    <col min="8413" max="8413" width="2.42578125" style="33" bestFit="1" customWidth="1"/>
    <col min="8414" max="8660" width="9.140625" style="33"/>
    <col min="8661" max="8661" width="0.7109375" style="33" customWidth="1"/>
    <col min="8662" max="8662" width="8.28515625" style="33" customWidth="1"/>
    <col min="8663" max="8663" width="2.85546875" style="33" customWidth="1"/>
    <col min="8664" max="8664" width="2.5703125" style="33" customWidth="1"/>
    <col min="8665" max="8665" width="2.85546875" style="33" customWidth="1"/>
    <col min="8666" max="8666" width="2.42578125" style="33" customWidth="1"/>
    <col min="8667" max="8667" width="2.7109375" style="33" customWidth="1"/>
    <col min="8668" max="8668" width="3" style="33" bestFit="1" customWidth="1"/>
    <col min="8669" max="8669" width="2.42578125" style="33" bestFit="1" customWidth="1"/>
    <col min="8670" max="8916" width="9.140625" style="33"/>
    <col min="8917" max="8917" width="0.7109375" style="33" customWidth="1"/>
    <col min="8918" max="8918" width="8.28515625" style="33" customWidth="1"/>
    <col min="8919" max="8919" width="2.85546875" style="33" customWidth="1"/>
    <col min="8920" max="8920" width="2.5703125" style="33" customWidth="1"/>
    <col min="8921" max="8921" width="2.85546875" style="33" customWidth="1"/>
    <col min="8922" max="8922" width="2.42578125" style="33" customWidth="1"/>
    <col min="8923" max="8923" width="2.7109375" style="33" customWidth="1"/>
    <col min="8924" max="8924" width="3" style="33" bestFit="1" customWidth="1"/>
    <col min="8925" max="8925" width="2.42578125" style="33" bestFit="1" customWidth="1"/>
    <col min="8926" max="9172" width="9.140625" style="33"/>
    <col min="9173" max="9173" width="0.7109375" style="33" customWidth="1"/>
    <col min="9174" max="9174" width="8.28515625" style="33" customWidth="1"/>
    <col min="9175" max="9175" width="2.85546875" style="33" customWidth="1"/>
    <col min="9176" max="9176" width="2.5703125" style="33" customWidth="1"/>
    <col min="9177" max="9177" width="2.85546875" style="33" customWidth="1"/>
    <col min="9178" max="9178" width="2.42578125" style="33" customWidth="1"/>
    <col min="9179" max="9179" width="2.7109375" style="33" customWidth="1"/>
    <col min="9180" max="9180" width="3" style="33" bestFit="1" customWidth="1"/>
    <col min="9181" max="9181" width="2.42578125" style="33" bestFit="1" customWidth="1"/>
    <col min="9182" max="9428" width="9.140625" style="33"/>
    <col min="9429" max="9429" width="0.7109375" style="33" customWidth="1"/>
    <col min="9430" max="9430" width="8.28515625" style="33" customWidth="1"/>
    <col min="9431" max="9431" width="2.85546875" style="33" customWidth="1"/>
    <col min="9432" max="9432" width="2.5703125" style="33" customWidth="1"/>
    <col min="9433" max="9433" width="2.85546875" style="33" customWidth="1"/>
    <col min="9434" max="9434" width="2.42578125" style="33" customWidth="1"/>
    <col min="9435" max="9435" width="2.7109375" style="33" customWidth="1"/>
    <col min="9436" max="9436" width="3" style="33" bestFit="1" customWidth="1"/>
    <col min="9437" max="9437" width="2.42578125" style="33" bestFit="1" customWidth="1"/>
    <col min="9438" max="9684" width="9.140625" style="33"/>
    <col min="9685" max="9685" width="0.7109375" style="33" customWidth="1"/>
    <col min="9686" max="9686" width="8.28515625" style="33" customWidth="1"/>
    <col min="9687" max="9687" width="2.85546875" style="33" customWidth="1"/>
    <col min="9688" max="9688" width="2.5703125" style="33" customWidth="1"/>
    <col min="9689" max="9689" width="2.85546875" style="33" customWidth="1"/>
    <col min="9690" max="9690" width="2.42578125" style="33" customWidth="1"/>
    <col min="9691" max="9691" width="2.7109375" style="33" customWidth="1"/>
    <col min="9692" max="9692" width="3" style="33" bestFit="1" customWidth="1"/>
    <col min="9693" max="9693" width="2.42578125" style="33" bestFit="1" customWidth="1"/>
    <col min="9694" max="9940" width="9.140625" style="33"/>
    <col min="9941" max="9941" width="0.7109375" style="33" customWidth="1"/>
    <col min="9942" max="9942" width="8.28515625" style="33" customWidth="1"/>
    <col min="9943" max="9943" width="2.85546875" style="33" customWidth="1"/>
    <col min="9944" max="9944" width="2.5703125" style="33" customWidth="1"/>
    <col min="9945" max="9945" width="2.85546875" style="33" customWidth="1"/>
    <col min="9946" max="9946" width="2.42578125" style="33" customWidth="1"/>
    <col min="9947" max="9947" width="2.7109375" style="33" customWidth="1"/>
    <col min="9948" max="9948" width="3" style="33" bestFit="1" customWidth="1"/>
    <col min="9949" max="9949" width="2.42578125" style="33" bestFit="1" customWidth="1"/>
    <col min="9950" max="10196" width="9.140625" style="33"/>
    <col min="10197" max="10197" width="0.7109375" style="33" customWidth="1"/>
    <col min="10198" max="10198" width="8.28515625" style="33" customWidth="1"/>
    <col min="10199" max="10199" width="2.85546875" style="33" customWidth="1"/>
    <col min="10200" max="10200" width="2.5703125" style="33" customWidth="1"/>
    <col min="10201" max="10201" width="2.85546875" style="33" customWidth="1"/>
    <col min="10202" max="10202" width="2.42578125" style="33" customWidth="1"/>
    <col min="10203" max="10203" width="2.7109375" style="33" customWidth="1"/>
    <col min="10204" max="10204" width="3" style="33" bestFit="1" customWidth="1"/>
    <col min="10205" max="10205" width="2.42578125" style="33" bestFit="1" customWidth="1"/>
    <col min="10206" max="10452" width="9.140625" style="33"/>
    <col min="10453" max="10453" width="0.7109375" style="33" customWidth="1"/>
    <col min="10454" max="10454" width="8.28515625" style="33" customWidth="1"/>
    <col min="10455" max="10455" width="2.85546875" style="33" customWidth="1"/>
    <col min="10456" max="10456" width="2.5703125" style="33" customWidth="1"/>
    <col min="10457" max="10457" width="2.85546875" style="33" customWidth="1"/>
    <col min="10458" max="10458" width="2.42578125" style="33" customWidth="1"/>
    <col min="10459" max="10459" width="2.7109375" style="33" customWidth="1"/>
    <col min="10460" max="10460" width="3" style="33" bestFit="1" customWidth="1"/>
    <col min="10461" max="10461" width="2.42578125" style="33" bestFit="1" customWidth="1"/>
    <col min="10462" max="10708" width="9.140625" style="33"/>
    <col min="10709" max="10709" width="0.7109375" style="33" customWidth="1"/>
    <col min="10710" max="10710" width="8.28515625" style="33" customWidth="1"/>
    <col min="10711" max="10711" width="2.85546875" style="33" customWidth="1"/>
    <col min="10712" max="10712" width="2.5703125" style="33" customWidth="1"/>
    <col min="10713" max="10713" width="2.85546875" style="33" customWidth="1"/>
    <col min="10714" max="10714" width="2.42578125" style="33" customWidth="1"/>
    <col min="10715" max="10715" width="2.7109375" style="33" customWidth="1"/>
    <col min="10716" max="10716" width="3" style="33" bestFit="1" customWidth="1"/>
    <col min="10717" max="10717" width="2.42578125" style="33" bestFit="1" customWidth="1"/>
    <col min="10718" max="10964" width="9.140625" style="33"/>
    <col min="10965" max="10965" width="0.7109375" style="33" customWidth="1"/>
    <col min="10966" max="10966" width="8.28515625" style="33" customWidth="1"/>
    <col min="10967" max="10967" width="2.85546875" style="33" customWidth="1"/>
    <col min="10968" max="10968" width="2.5703125" style="33" customWidth="1"/>
    <col min="10969" max="10969" width="2.85546875" style="33" customWidth="1"/>
    <col min="10970" max="10970" width="2.42578125" style="33" customWidth="1"/>
    <col min="10971" max="10971" width="2.7109375" style="33" customWidth="1"/>
    <col min="10972" max="10972" width="3" style="33" bestFit="1" customWidth="1"/>
    <col min="10973" max="10973" width="2.42578125" style="33" bestFit="1" customWidth="1"/>
    <col min="10974" max="11220" width="9.140625" style="33"/>
    <col min="11221" max="11221" width="0.7109375" style="33" customWidth="1"/>
    <col min="11222" max="11222" width="8.28515625" style="33" customWidth="1"/>
    <col min="11223" max="11223" width="2.85546875" style="33" customWidth="1"/>
    <col min="11224" max="11224" width="2.5703125" style="33" customWidth="1"/>
    <col min="11225" max="11225" width="2.85546875" style="33" customWidth="1"/>
    <col min="11226" max="11226" width="2.42578125" style="33" customWidth="1"/>
    <col min="11227" max="11227" width="2.7109375" style="33" customWidth="1"/>
    <col min="11228" max="11228" width="3" style="33" bestFit="1" customWidth="1"/>
    <col min="11229" max="11229" width="2.42578125" style="33" bestFit="1" customWidth="1"/>
    <col min="11230" max="11476" width="9.140625" style="33"/>
    <col min="11477" max="11477" width="0.7109375" style="33" customWidth="1"/>
    <col min="11478" max="11478" width="8.28515625" style="33" customWidth="1"/>
    <col min="11479" max="11479" width="2.85546875" style="33" customWidth="1"/>
    <col min="11480" max="11480" width="2.5703125" style="33" customWidth="1"/>
    <col min="11481" max="11481" width="2.85546875" style="33" customWidth="1"/>
    <col min="11482" max="11482" width="2.42578125" style="33" customWidth="1"/>
    <col min="11483" max="11483" width="2.7109375" style="33" customWidth="1"/>
    <col min="11484" max="11484" width="3" style="33" bestFit="1" customWidth="1"/>
    <col min="11485" max="11485" width="2.42578125" style="33" bestFit="1" customWidth="1"/>
    <col min="11486" max="11732" width="9.140625" style="33"/>
    <col min="11733" max="11733" width="0.7109375" style="33" customWidth="1"/>
    <col min="11734" max="11734" width="8.28515625" style="33" customWidth="1"/>
    <col min="11735" max="11735" width="2.85546875" style="33" customWidth="1"/>
    <col min="11736" max="11736" width="2.5703125" style="33" customWidth="1"/>
    <col min="11737" max="11737" width="2.85546875" style="33" customWidth="1"/>
    <col min="11738" max="11738" width="2.42578125" style="33" customWidth="1"/>
    <col min="11739" max="11739" width="2.7109375" style="33" customWidth="1"/>
    <col min="11740" max="11740" width="3" style="33" bestFit="1" customWidth="1"/>
    <col min="11741" max="11741" width="2.42578125" style="33" bestFit="1" customWidth="1"/>
    <col min="11742" max="11988" width="9.140625" style="33"/>
    <col min="11989" max="11989" width="0.7109375" style="33" customWidth="1"/>
    <col min="11990" max="11990" width="8.28515625" style="33" customWidth="1"/>
    <col min="11991" max="11991" width="2.85546875" style="33" customWidth="1"/>
    <col min="11992" max="11992" width="2.5703125" style="33" customWidth="1"/>
    <col min="11993" max="11993" width="2.85546875" style="33" customWidth="1"/>
    <col min="11994" max="11994" width="2.42578125" style="33" customWidth="1"/>
    <col min="11995" max="11995" width="2.7109375" style="33" customWidth="1"/>
    <col min="11996" max="11996" width="3" style="33" bestFit="1" customWidth="1"/>
    <col min="11997" max="11997" width="2.42578125" style="33" bestFit="1" customWidth="1"/>
    <col min="11998" max="12244" width="9.140625" style="33"/>
    <col min="12245" max="12245" width="0.7109375" style="33" customWidth="1"/>
    <col min="12246" max="12246" width="8.28515625" style="33" customWidth="1"/>
    <col min="12247" max="12247" width="2.85546875" style="33" customWidth="1"/>
    <col min="12248" max="12248" width="2.5703125" style="33" customWidth="1"/>
    <col min="12249" max="12249" width="2.85546875" style="33" customWidth="1"/>
    <col min="12250" max="12250" width="2.42578125" style="33" customWidth="1"/>
    <col min="12251" max="12251" width="2.7109375" style="33" customWidth="1"/>
    <col min="12252" max="12252" width="3" style="33" bestFit="1" customWidth="1"/>
    <col min="12253" max="12253" width="2.42578125" style="33" bestFit="1" customWidth="1"/>
    <col min="12254" max="12500" width="9.140625" style="33"/>
    <col min="12501" max="12501" width="0.7109375" style="33" customWidth="1"/>
    <col min="12502" max="12502" width="8.28515625" style="33" customWidth="1"/>
    <col min="12503" max="12503" width="2.85546875" style="33" customWidth="1"/>
    <col min="12504" max="12504" width="2.5703125" style="33" customWidth="1"/>
    <col min="12505" max="12505" width="2.85546875" style="33" customWidth="1"/>
    <col min="12506" max="12506" width="2.42578125" style="33" customWidth="1"/>
    <col min="12507" max="12507" width="2.7109375" style="33" customWidth="1"/>
    <col min="12508" max="12508" width="3" style="33" bestFit="1" customWidth="1"/>
    <col min="12509" max="12509" width="2.42578125" style="33" bestFit="1" customWidth="1"/>
    <col min="12510" max="12756" width="9.140625" style="33"/>
    <col min="12757" max="12757" width="0.7109375" style="33" customWidth="1"/>
    <col min="12758" max="12758" width="8.28515625" style="33" customWidth="1"/>
    <col min="12759" max="12759" width="2.85546875" style="33" customWidth="1"/>
    <col min="12760" max="12760" width="2.5703125" style="33" customWidth="1"/>
    <col min="12761" max="12761" width="2.85546875" style="33" customWidth="1"/>
    <col min="12762" max="12762" width="2.42578125" style="33" customWidth="1"/>
    <col min="12763" max="12763" width="2.7109375" style="33" customWidth="1"/>
    <col min="12764" max="12764" width="3" style="33" bestFit="1" customWidth="1"/>
    <col min="12765" max="12765" width="2.42578125" style="33" bestFit="1" customWidth="1"/>
    <col min="12766" max="13012" width="9.140625" style="33"/>
    <col min="13013" max="13013" width="0.7109375" style="33" customWidth="1"/>
    <col min="13014" max="13014" width="8.28515625" style="33" customWidth="1"/>
    <col min="13015" max="13015" width="2.85546875" style="33" customWidth="1"/>
    <col min="13016" max="13016" width="2.5703125" style="33" customWidth="1"/>
    <col min="13017" max="13017" width="2.85546875" style="33" customWidth="1"/>
    <col min="13018" max="13018" width="2.42578125" style="33" customWidth="1"/>
    <col min="13019" max="13019" width="2.7109375" style="33" customWidth="1"/>
    <col min="13020" max="13020" width="3" style="33" bestFit="1" customWidth="1"/>
    <col min="13021" max="13021" width="2.42578125" style="33" bestFit="1" customWidth="1"/>
    <col min="13022" max="13268" width="9.140625" style="33"/>
    <col min="13269" max="13269" width="0.7109375" style="33" customWidth="1"/>
    <col min="13270" max="13270" width="8.28515625" style="33" customWidth="1"/>
    <col min="13271" max="13271" width="2.85546875" style="33" customWidth="1"/>
    <col min="13272" max="13272" width="2.5703125" style="33" customWidth="1"/>
    <col min="13273" max="13273" width="2.85546875" style="33" customWidth="1"/>
    <col min="13274" max="13274" width="2.42578125" style="33" customWidth="1"/>
    <col min="13275" max="13275" width="2.7109375" style="33" customWidth="1"/>
    <col min="13276" max="13276" width="3" style="33" bestFit="1" customWidth="1"/>
    <col min="13277" max="13277" width="2.42578125" style="33" bestFit="1" customWidth="1"/>
    <col min="13278" max="13524" width="9.140625" style="33"/>
    <col min="13525" max="13525" width="0.7109375" style="33" customWidth="1"/>
    <col min="13526" max="13526" width="8.28515625" style="33" customWidth="1"/>
    <col min="13527" max="13527" width="2.85546875" style="33" customWidth="1"/>
    <col min="13528" max="13528" width="2.5703125" style="33" customWidth="1"/>
    <col min="13529" max="13529" width="2.85546875" style="33" customWidth="1"/>
    <col min="13530" max="13530" width="2.42578125" style="33" customWidth="1"/>
    <col min="13531" max="13531" width="2.7109375" style="33" customWidth="1"/>
    <col min="13532" max="13532" width="3" style="33" bestFit="1" customWidth="1"/>
    <col min="13533" max="13533" width="2.42578125" style="33" bestFit="1" customWidth="1"/>
    <col min="13534" max="13780" width="9.140625" style="33"/>
    <col min="13781" max="13781" width="0.7109375" style="33" customWidth="1"/>
    <col min="13782" max="13782" width="8.28515625" style="33" customWidth="1"/>
    <col min="13783" max="13783" width="2.85546875" style="33" customWidth="1"/>
    <col min="13784" max="13784" width="2.5703125" style="33" customWidth="1"/>
    <col min="13785" max="13785" width="2.85546875" style="33" customWidth="1"/>
    <col min="13786" max="13786" width="2.42578125" style="33" customWidth="1"/>
    <col min="13787" max="13787" width="2.7109375" style="33" customWidth="1"/>
    <col min="13788" max="13788" width="3" style="33" bestFit="1" customWidth="1"/>
    <col min="13789" max="13789" width="2.42578125" style="33" bestFit="1" customWidth="1"/>
    <col min="13790" max="14036" width="9.140625" style="33"/>
    <col min="14037" max="14037" width="0.7109375" style="33" customWidth="1"/>
    <col min="14038" max="14038" width="8.28515625" style="33" customWidth="1"/>
    <col min="14039" max="14039" width="2.85546875" style="33" customWidth="1"/>
    <col min="14040" max="14040" width="2.5703125" style="33" customWidth="1"/>
    <col min="14041" max="14041" width="2.85546875" style="33" customWidth="1"/>
    <col min="14042" max="14042" width="2.42578125" style="33" customWidth="1"/>
    <col min="14043" max="14043" width="2.7109375" style="33" customWidth="1"/>
    <col min="14044" max="14044" width="3" style="33" bestFit="1" customWidth="1"/>
    <col min="14045" max="14045" width="2.42578125" style="33" bestFit="1" customWidth="1"/>
    <col min="14046" max="14292" width="9.140625" style="33"/>
    <col min="14293" max="14293" width="0.7109375" style="33" customWidth="1"/>
    <col min="14294" max="14294" width="8.28515625" style="33" customWidth="1"/>
    <col min="14295" max="14295" width="2.85546875" style="33" customWidth="1"/>
    <col min="14296" max="14296" width="2.5703125" style="33" customWidth="1"/>
    <col min="14297" max="14297" width="2.85546875" style="33" customWidth="1"/>
    <col min="14298" max="14298" width="2.42578125" style="33" customWidth="1"/>
    <col min="14299" max="14299" width="2.7109375" style="33" customWidth="1"/>
    <col min="14300" max="14300" width="3" style="33" bestFit="1" customWidth="1"/>
    <col min="14301" max="14301" width="2.42578125" style="33" bestFit="1" customWidth="1"/>
    <col min="14302" max="14548" width="9.140625" style="33"/>
    <col min="14549" max="14549" width="0.7109375" style="33" customWidth="1"/>
    <col min="14550" max="14550" width="8.28515625" style="33" customWidth="1"/>
    <col min="14551" max="14551" width="2.85546875" style="33" customWidth="1"/>
    <col min="14552" max="14552" width="2.5703125" style="33" customWidth="1"/>
    <col min="14553" max="14553" width="2.85546875" style="33" customWidth="1"/>
    <col min="14554" max="14554" width="2.42578125" style="33" customWidth="1"/>
    <col min="14555" max="14555" width="2.7109375" style="33" customWidth="1"/>
    <col min="14556" max="14556" width="3" style="33" bestFit="1" customWidth="1"/>
    <col min="14557" max="14557" width="2.42578125" style="33" bestFit="1" customWidth="1"/>
    <col min="14558" max="14804" width="9.140625" style="33"/>
    <col min="14805" max="14805" width="0.7109375" style="33" customWidth="1"/>
    <col min="14806" max="14806" width="8.28515625" style="33" customWidth="1"/>
    <col min="14807" max="14807" width="2.85546875" style="33" customWidth="1"/>
    <col min="14808" max="14808" width="2.5703125" style="33" customWidth="1"/>
    <col min="14809" max="14809" width="2.85546875" style="33" customWidth="1"/>
    <col min="14810" max="14810" width="2.42578125" style="33" customWidth="1"/>
    <col min="14811" max="14811" width="2.7109375" style="33" customWidth="1"/>
    <col min="14812" max="14812" width="3" style="33" bestFit="1" customWidth="1"/>
    <col min="14813" max="14813" width="2.42578125" style="33" bestFit="1" customWidth="1"/>
    <col min="14814" max="15060" width="9.140625" style="33"/>
    <col min="15061" max="15061" width="0.7109375" style="33" customWidth="1"/>
    <col min="15062" max="15062" width="8.28515625" style="33" customWidth="1"/>
    <col min="15063" max="15063" width="2.85546875" style="33" customWidth="1"/>
    <col min="15064" max="15064" width="2.5703125" style="33" customWidth="1"/>
    <col min="15065" max="15065" width="2.85546875" style="33" customWidth="1"/>
    <col min="15066" max="15066" width="2.42578125" style="33" customWidth="1"/>
    <col min="15067" max="15067" width="2.7109375" style="33" customWidth="1"/>
    <col min="15068" max="15068" width="3" style="33" bestFit="1" customWidth="1"/>
    <col min="15069" max="15069" width="2.42578125" style="33" bestFit="1" customWidth="1"/>
    <col min="15070" max="15316" width="9.140625" style="33"/>
    <col min="15317" max="15317" width="0.7109375" style="33" customWidth="1"/>
    <col min="15318" max="15318" width="8.28515625" style="33" customWidth="1"/>
    <col min="15319" max="15319" width="2.85546875" style="33" customWidth="1"/>
    <col min="15320" max="15320" width="2.5703125" style="33" customWidth="1"/>
    <col min="15321" max="15321" width="2.85546875" style="33" customWidth="1"/>
    <col min="15322" max="15322" width="2.42578125" style="33" customWidth="1"/>
    <col min="15323" max="15323" width="2.7109375" style="33" customWidth="1"/>
    <col min="15324" max="15324" width="3" style="33" bestFit="1" customWidth="1"/>
    <col min="15325" max="15325" width="2.42578125" style="33" bestFit="1" customWidth="1"/>
    <col min="15326" max="15572" width="9.140625" style="33"/>
    <col min="15573" max="15573" width="0.7109375" style="33" customWidth="1"/>
    <col min="15574" max="15574" width="8.28515625" style="33" customWidth="1"/>
    <col min="15575" max="15575" width="2.85546875" style="33" customWidth="1"/>
    <col min="15576" max="15576" width="2.5703125" style="33" customWidth="1"/>
    <col min="15577" max="15577" width="2.85546875" style="33" customWidth="1"/>
    <col min="15578" max="15578" width="2.42578125" style="33" customWidth="1"/>
    <col min="15579" max="15579" width="2.7109375" style="33" customWidth="1"/>
    <col min="15580" max="15580" width="3" style="33" bestFit="1" customWidth="1"/>
    <col min="15581" max="15581" width="2.42578125" style="33" bestFit="1" customWidth="1"/>
    <col min="15582" max="15828" width="9.140625" style="33"/>
    <col min="15829" max="15829" width="0.7109375" style="33" customWidth="1"/>
    <col min="15830" max="15830" width="8.28515625" style="33" customWidth="1"/>
    <col min="15831" max="15831" width="2.85546875" style="33" customWidth="1"/>
    <col min="15832" max="15832" width="2.5703125" style="33" customWidth="1"/>
    <col min="15833" max="15833" width="2.85546875" style="33" customWidth="1"/>
    <col min="15834" max="15834" width="2.42578125" style="33" customWidth="1"/>
    <col min="15835" max="15835" width="2.7109375" style="33" customWidth="1"/>
    <col min="15836" max="15836" width="3" style="33" bestFit="1" customWidth="1"/>
    <col min="15837" max="15837" width="2.42578125" style="33" bestFit="1" customWidth="1"/>
    <col min="15838" max="16084" width="9.140625" style="33"/>
    <col min="16085" max="16085" width="0.7109375" style="33" customWidth="1"/>
    <col min="16086" max="16086" width="8.28515625" style="33" customWidth="1"/>
    <col min="16087" max="16087" width="2.85546875" style="33" customWidth="1"/>
    <col min="16088" max="16088" width="2.5703125" style="33" customWidth="1"/>
    <col min="16089" max="16089" width="2.85546875" style="33" customWidth="1"/>
    <col min="16090" max="16090" width="2.42578125" style="33" customWidth="1"/>
    <col min="16091" max="16091" width="2.7109375" style="33" customWidth="1"/>
    <col min="16092" max="16092" width="3" style="33" bestFit="1" customWidth="1"/>
    <col min="16093" max="16093" width="2.42578125" style="33" bestFit="1" customWidth="1"/>
    <col min="16094" max="16340" width="9.140625" style="33"/>
    <col min="16341" max="16384" width="8.85546875" style="33" customWidth="1"/>
  </cols>
  <sheetData>
    <row r="1" spans="1:14" ht="15.75">
      <c r="D1" s="31"/>
      <c r="E1" s="32"/>
    </row>
    <row r="2" spans="1:14" ht="15.75" hidden="1">
      <c r="D2" s="36"/>
      <c r="E2" s="37"/>
    </row>
    <row r="3" spans="1:14" ht="75.75" hidden="1" customHeight="1">
      <c r="D3" s="173"/>
      <c r="E3" s="173"/>
    </row>
    <row r="4" spans="1:14" ht="15.75" hidden="1">
      <c r="D4" s="38"/>
      <c r="E4" s="39"/>
    </row>
    <row r="5" spans="1:14" ht="15.75" hidden="1">
      <c r="D5" s="40"/>
      <c r="E5" s="41"/>
    </row>
    <row r="6" spans="1:14" ht="15.75" hidden="1">
      <c r="D6" s="36"/>
      <c r="E6" s="37"/>
    </row>
    <row r="8" spans="1:14" ht="63.75" customHeight="1">
      <c r="A8" s="171" t="s">
        <v>201</v>
      </c>
      <c r="B8" s="171"/>
      <c r="C8" s="171"/>
      <c r="D8" s="171"/>
      <c r="E8" s="171"/>
      <c r="F8" s="171"/>
      <c r="G8" s="171"/>
      <c r="H8" s="171"/>
      <c r="I8" s="42"/>
      <c r="J8" s="42"/>
      <c r="K8" s="43"/>
      <c r="L8" s="43"/>
    </row>
    <row r="9" spans="1:14" ht="15.75">
      <c r="A9" s="134"/>
      <c r="B9" s="134"/>
      <c r="C9" s="134"/>
      <c r="D9" s="134"/>
      <c r="E9" s="134"/>
      <c r="M9" s="44"/>
      <c r="N9" s="34"/>
    </row>
    <row r="10" spans="1:14" ht="15.75">
      <c r="A10" s="157" t="s">
        <v>270</v>
      </c>
      <c r="B10" s="134"/>
      <c r="C10" s="134"/>
      <c r="D10" s="134"/>
      <c r="E10" s="134"/>
      <c r="M10" s="44"/>
      <c r="N10" s="34"/>
    </row>
    <row r="11" spans="1:14" ht="15.75">
      <c r="A11" s="134"/>
      <c r="B11" s="134"/>
      <c r="C11" s="134"/>
      <c r="D11" s="134"/>
      <c r="E11" s="134"/>
      <c r="M11" s="44"/>
      <c r="N11" s="34"/>
    </row>
    <row r="12" spans="1:14" ht="15.75" customHeight="1">
      <c r="A12" s="132" t="s">
        <v>202</v>
      </c>
      <c r="B12" s="132"/>
      <c r="C12" s="132"/>
      <c r="D12" s="132"/>
      <c r="E12" s="132"/>
      <c r="M12" s="44"/>
      <c r="N12" s="34"/>
    </row>
    <row r="13" spans="1:14" ht="15.75" hidden="1">
      <c r="A13" s="172" t="s">
        <v>203</v>
      </c>
      <c r="B13" s="172"/>
      <c r="C13" s="172"/>
      <c r="D13" s="132"/>
      <c r="E13" s="132"/>
      <c r="N13" s="34"/>
    </row>
    <row r="14" spans="1:14" ht="15.75">
      <c r="A14" s="172" t="s">
        <v>259</v>
      </c>
      <c r="B14" s="172"/>
      <c r="C14" s="172"/>
      <c r="D14" s="132"/>
      <c r="E14" s="132"/>
      <c r="M14" s="44"/>
      <c r="N14" s="34"/>
    </row>
    <row r="15" spans="1:14" ht="15.75">
      <c r="A15" s="166" t="s">
        <v>260</v>
      </c>
      <c r="B15" s="166"/>
      <c r="C15" s="166"/>
      <c r="D15" s="133"/>
      <c r="E15" s="133"/>
      <c r="M15" s="44"/>
      <c r="N15" s="34"/>
    </row>
    <row r="16" spans="1:14" ht="15.75">
      <c r="A16" s="45"/>
      <c r="B16" s="45"/>
      <c r="C16" s="45"/>
      <c r="D16" s="45"/>
      <c r="E16" s="46"/>
      <c r="F16" s="43"/>
      <c r="G16" s="43"/>
      <c r="H16" s="43"/>
      <c r="I16" s="43"/>
      <c r="L16" s="43"/>
      <c r="M16" s="44"/>
      <c r="N16" s="34"/>
    </row>
    <row r="17" spans="1:17" ht="79.5" customHeight="1">
      <c r="A17" s="47" t="s">
        <v>204</v>
      </c>
      <c r="B17" s="48" t="s">
        <v>205</v>
      </c>
      <c r="C17" s="49" t="s">
        <v>262</v>
      </c>
      <c r="D17" s="49" t="s">
        <v>206</v>
      </c>
      <c r="E17" s="136" t="s">
        <v>207</v>
      </c>
      <c r="F17" s="141" t="s">
        <v>251</v>
      </c>
      <c r="G17" s="135" t="s">
        <v>252</v>
      </c>
      <c r="H17" s="135" t="s">
        <v>250</v>
      </c>
      <c r="K17" s="33"/>
      <c r="L17" s="33"/>
      <c r="M17" s="33"/>
      <c r="N17" s="34"/>
      <c r="O17" s="34"/>
      <c r="P17" s="44"/>
      <c r="Q17" s="34"/>
    </row>
    <row r="18" spans="1:17" ht="15.75">
      <c r="A18" s="50" t="s">
        <v>208</v>
      </c>
      <c r="B18" s="49">
        <v>2</v>
      </c>
      <c r="C18" s="49">
        <v>3</v>
      </c>
      <c r="D18" s="49">
        <v>6</v>
      </c>
      <c r="E18" s="136">
        <v>7</v>
      </c>
      <c r="F18" s="142"/>
      <c r="G18" s="142"/>
      <c r="H18" s="142"/>
      <c r="K18" s="33"/>
      <c r="L18" s="33"/>
      <c r="M18" s="33"/>
      <c r="N18" s="34"/>
      <c r="O18" s="34"/>
      <c r="P18" s="44"/>
      <c r="Q18" s="34"/>
    </row>
    <row r="19" spans="1:17" ht="31.5">
      <c r="A19" s="51" t="s">
        <v>208</v>
      </c>
      <c r="B19" s="52" t="s">
        <v>263</v>
      </c>
      <c r="C19" s="53">
        <f>'ССРСС - Октябрь 2025'!D47</f>
        <v>119634.55</v>
      </c>
      <c r="D19" s="54" t="e">
        <f t="shared" ref="D19:D28" si="0">$D$65</f>
        <v>#REF!</v>
      </c>
      <c r="E19" s="137" t="e">
        <f>ROUND(#REF!*D19,2)</f>
        <v>#REF!</v>
      </c>
      <c r="F19" s="167">
        <f>ROUND(B69/1.22,2)</f>
        <v>97017.21</v>
      </c>
      <c r="G19" s="167">
        <f>50276.38/1.22</f>
        <v>41210.147540983606</v>
      </c>
      <c r="H19" s="167">
        <f>F19+G19</f>
        <v>138227.35754098362</v>
      </c>
      <c r="K19" s="33"/>
      <c r="L19" s="33"/>
      <c r="M19" s="33"/>
      <c r="N19" s="34"/>
      <c r="O19" s="34"/>
      <c r="P19" s="44"/>
      <c r="Q19" s="34"/>
    </row>
    <row r="20" spans="1:17" ht="15.75">
      <c r="A20" s="51" t="s">
        <v>209</v>
      </c>
      <c r="B20" s="52" t="s">
        <v>234</v>
      </c>
      <c r="C20" s="53">
        <v>0</v>
      </c>
      <c r="D20" s="54" t="e">
        <f t="shared" si="0"/>
        <v>#REF!</v>
      </c>
      <c r="E20" s="137" t="e">
        <f>ROUND(#REF!*D20,2)</f>
        <v>#REF!</v>
      </c>
      <c r="F20" s="168"/>
      <c r="G20" s="168"/>
      <c r="H20" s="168"/>
      <c r="K20" s="33"/>
      <c r="L20" s="33"/>
      <c r="M20" s="33"/>
      <c r="N20" s="34"/>
      <c r="O20" s="34"/>
      <c r="P20" s="44"/>
      <c r="Q20" s="34"/>
    </row>
    <row r="21" spans="1:17" ht="15.75">
      <c r="A21" s="51" t="s">
        <v>210</v>
      </c>
      <c r="B21" s="52" t="s">
        <v>211</v>
      </c>
      <c r="C21" s="53">
        <v>0</v>
      </c>
      <c r="D21" s="54" t="e">
        <f t="shared" si="0"/>
        <v>#REF!</v>
      </c>
      <c r="E21" s="137" t="e">
        <f>ROUND(#REF!*D21,2)</f>
        <v>#REF!</v>
      </c>
      <c r="F21" s="168"/>
      <c r="G21" s="168"/>
      <c r="H21" s="168"/>
      <c r="K21" s="33"/>
      <c r="L21" s="33"/>
      <c r="M21" s="33"/>
      <c r="N21" s="34"/>
      <c r="O21" s="34"/>
      <c r="P21" s="44"/>
      <c r="Q21" s="34"/>
    </row>
    <row r="22" spans="1:17" ht="15.75">
      <c r="A22" s="51" t="s">
        <v>212</v>
      </c>
      <c r="B22" s="52" t="s">
        <v>235</v>
      </c>
      <c r="C22" s="53">
        <f>'ССРСС - Октябрь 2025'!G47+'ССРСС - Октябрь 2025'!G57</f>
        <v>533.29999999999995</v>
      </c>
      <c r="D22" s="54" t="e">
        <f t="shared" si="0"/>
        <v>#REF!</v>
      </c>
      <c r="E22" s="137" t="e">
        <f>ROUND(#REF!*D22,2)</f>
        <v>#REF!</v>
      </c>
      <c r="F22" s="168"/>
      <c r="G22" s="168"/>
      <c r="H22" s="168"/>
      <c r="K22" s="33"/>
      <c r="L22" s="33"/>
      <c r="M22" s="33"/>
      <c r="N22" s="34"/>
      <c r="O22" s="34"/>
      <c r="P22" s="44"/>
      <c r="Q22" s="34"/>
    </row>
    <row r="23" spans="1:17" ht="15.75">
      <c r="A23" s="51" t="s">
        <v>213</v>
      </c>
      <c r="B23" s="52" t="s">
        <v>236</v>
      </c>
      <c r="C23" s="53">
        <f>ROUND((C19+C20)*1.2%,2)</f>
        <v>1435.61</v>
      </c>
      <c r="D23" s="54" t="e">
        <f t="shared" si="0"/>
        <v>#REF!</v>
      </c>
      <c r="E23" s="137" t="e">
        <f>ROUND(#REF!*D23,2)</f>
        <v>#REF!</v>
      </c>
      <c r="F23" s="168"/>
      <c r="G23" s="168"/>
      <c r="H23" s="168"/>
      <c r="K23" s="33"/>
      <c r="L23" s="33"/>
      <c r="M23" s="33"/>
      <c r="N23" s="34"/>
      <c r="O23" s="34"/>
      <c r="P23" s="44"/>
      <c r="Q23" s="34"/>
    </row>
    <row r="24" spans="1:17" ht="15.75">
      <c r="A24" s="51" t="s">
        <v>214</v>
      </c>
      <c r="B24" s="52" t="s">
        <v>215</v>
      </c>
      <c r="C24" s="53">
        <f>ROUND((C19+C20)*1.012*0.034,2)</f>
        <v>4116.3900000000003</v>
      </c>
      <c r="D24" s="54" t="e">
        <f t="shared" si="0"/>
        <v>#REF!</v>
      </c>
      <c r="E24" s="137" t="e">
        <f>ROUND(#REF!*D24,2)</f>
        <v>#REF!</v>
      </c>
      <c r="F24" s="168"/>
      <c r="G24" s="168"/>
      <c r="H24" s="168"/>
      <c r="K24" s="33"/>
      <c r="L24" s="33"/>
      <c r="M24" s="33"/>
      <c r="N24" s="34"/>
      <c r="O24" s="34"/>
      <c r="P24" s="44"/>
      <c r="Q24" s="34"/>
    </row>
    <row r="25" spans="1:17" ht="15.75">
      <c r="A25" s="51" t="s">
        <v>216</v>
      </c>
      <c r="B25" s="55" t="s">
        <v>237</v>
      </c>
      <c r="C25" s="56">
        <f>ROUND(SUM(C19:C24)*0.03,2)</f>
        <v>3771.6</v>
      </c>
      <c r="D25" s="54" t="e">
        <f t="shared" si="0"/>
        <v>#REF!</v>
      </c>
      <c r="E25" s="137" t="e">
        <f>ROUND(#REF!*D25,2)</f>
        <v>#REF!</v>
      </c>
      <c r="F25" s="169"/>
      <c r="G25" s="169"/>
      <c r="H25" s="169"/>
      <c r="K25" s="33"/>
      <c r="L25" s="33"/>
      <c r="M25" s="33"/>
      <c r="N25" s="34"/>
      <c r="O25" s="34"/>
      <c r="P25" s="44"/>
      <c r="Q25" s="34"/>
    </row>
    <row r="26" spans="1:17" s="62" customFormat="1" ht="15.75">
      <c r="A26" s="57"/>
      <c r="B26" s="58" t="s">
        <v>217</v>
      </c>
      <c r="C26" s="59">
        <f>SUM(C19:C25)</f>
        <v>129491.45000000001</v>
      </c>
      <c r="D26" s="54" t="e">
        <f t="shared" si="0"/>
        <v>#REF!</v>
      </c>
      <c r="E26" s="138" t="e">
        <f>SUM(E19:E25)</f>
        <v>#REF!</v>
      </c>
      <c r="F26" s="154">
        <f>F19</f>
        <v>97017.21</v>
      </c>
      <c r="G26" s="154">
        <f>G19</f>
        <v>41210.147540983606</v>
      </c>
      <c r="H26" s="154">
        <f>H19</f>
        <v>138227.35754098362</v>
      </c>
      <c r="I26" s="148" t="e">
        <f>C26*#REF!*D26</f>
        <v>#REF!</v>
      </c>
      <c r="J26" s="34"/>
      <c r="K26" s="34"/>
      <c r="L26" s="34"/>
      <c r="M26" s="34"/>
      <c r="N26" s="60"/>
      <c r="O26" s="60"/>
      <c r="P26" s="61"/>
      <c r="Q26" s="60"/>
    </row>
    <row r="27" spans="1:17" s="70" customFormat="1" ht="24" customHeight="1">
      <c r="A27" s="63"/>
      <c r="B27" s="64" t="s">
        <v>218</v>
      </c>
      <c r="C27" s="65">
        <f>ROUND(C26*0.22,2)</f>
        <v>28488.12</v>
      </c>
      <c r="D27" s="66" t="e">
        <f t="shared" si="0"/>
        <v>#REF!</v>
      </c>
      <c r="E27" s="139" t="e">
        <f>ROUND(E26*0.22,2)</f>
        <v>#REF!</v>
      </c>
      <c r="F27" s="155">
        <f>ROUND(F26*0.22,2)</f>
        <v>21343.79</v>
      </c>
      <c r="G27" s="155">
        <f>G26*0.22</f>
        <v>9066.2324590163935</v>
      </c>
      <c r="H27" s="155">
        <f>H26*0.22</f>
        <v>30410.018659016398</v>
      </c>
      <c r="I27" s="149" t="e">
        <f>I26*0.22</f>
        <v>#REF!</v>
      </c>
      <c r="J27" s="34"/>
      <c r="K27" s="60"/>
      <c r="L27" s="60"/>
      <c r="M27" s="162"/>
      <c r="N27" s="163"/>
      <c r="O27" s="68"/>
      <c r="P27" s="69"/>
      <c r="Q27" s="68"/>
    </row>
    <row r="28" spans="1:17" s="80" customFormat="1" ht="33.75" customHeight="1">
      <c r="A28" s="71"/>
      <c r="B28" s="72" t="s">
        <v>219</v>
      </c>
      <c r="C28" s="73">
        <f>C26+C27</f>
        <v>157979.57</v>
      </c>
      <c r="D28" s="74" t="e">
        <f t="shared" si="0"/>
        <v>#REF!</v>
      </c>
      <c r="E28" s="140" t="e">
        <f>E26+E27</f>
        <v>#REF!</v>
      </c>
      <c r="F28" s="156">
        <f>SUM(F26:F27)</f>
        <v>118361</v>
      </c>
      <c r="G28" s="156">
        <f>SUM(G26:G27)</f>
        <v>50276.38</v>
      </c>
      <c r="H28" s="156">
        <f>SUM(H26:H27)</f>
        <v>168637.37620000003</v>
      </c>
      <c r="I28" s="150" t="e">
        <f>C26*1.22*#REF!*D65</f>
        <v>#REF!</v>
      </c>
      <c r="J28" s="75"/>
      <c r="K28" s="76"/>
      <c r="L28" s="77"/>
      <c r="M28" s="162"/>
      <c r="N28" s="163"/>
      <c r="O28" s="78"/>
      <c r="P28" s="79"/>
      <c r="Q28" s="77"/>
    </row>
    <row r="29" spans="1:17" ht="19.5" customHeight="1">
      <c r="A29" s="81"/>
      <c r="B29" s="82"/>
      <c r="C29" s="83"/>
      <c r="D29" s="84"/>
      <c r="E29" s="85"/>
      <c r="F29" s="85"/>
      <c r="G29" s="85"/>
      <c r="H29" s="85"/>
      <c r="I29" s="151" t="e">
        <f>#REF!*D28</f>
        <v>#REF!</v>
      </c>
      <c r="J29" s="34"/>
      <c r="M29" s="34"/>
      <c r="N29" s="34"/>
      <c r="O29" s="34"/>
      <c r="P29" s="44"/>
      <c r="Q29" s="34"/>
    </row>
    <row r="30" spans="1:17" ht="15.75" customHeight="1">
      <c r="A30" s="165" t="s">
        <v>220</v>
      </c>
      <c r="B30" s="165"/>
      <c r="C30" s="165"/>
      <c r="D30" s="129"/>
      <c r="E30" s="129"/>
      <c r="F30" s="129"/>
      <c r="G30" s="129"/>
      <c r="H30" s="129"/>
      <c r="I30" s="152"/>
      <c r="J30" s="34"/>
      <c r="M30" s="34"/>
      <c r="N30" s="34"/>
      <c r="O30" s="34"/>
      <c r="P30" s="44"/>
      <c r="Q30" s="34"/>
    </row>
    <row r="31" spans="1:17" ht="15.75" customHeight="1">
      <c r="A31" s="164" t="s">
        <v>238</v>
      </c>
      <c r="B31" s="164"/>
      <c r="C31" s="164"/>
      <c r="D31" s="130"/>
      <c r="E31" s="130"/>
      <c r="F31" s="34"/>
      <c r="G31" s="34"/>
      <c r="H31" s="34"/>
      <c r="I31" s="34"/>
      <c r="J31" s="34"/>
      <c r="M31" s="44"/>
      <c r="N31" s="34"/>
    </row>
    <row r="32" spans="1:17" ht="15.75" customHeight="1">
      <c r="A32" s="165" t="s">
        <v>239</v>
      </c>
      <c r="B32" s="165"/>
      <c r="C32" s="165"/>
      <c r="D32" s="129"/>
      <c r="E32" s="129"/>
      <c r="F32" s="34"/>
      <c r="G32" s="34"/>
      <c r="H32" s="34"/>
      <c r="I32" s="34"/>
      <c r="J32" s="34"/>
      <c r="M32" s="44"/>
      <c r="N32" s="34"/>
    </row>
    <row r="33" spans="1:23" ht="15.75" customHeight="1">
      <c r="A33" s="176" t="s">
        <v>240</v>
      </c>
      <c r="B33" s="176"/>
      <c r="C33" s="176"/>
      <c r="D33" s="128"/>
      <c r="E33" s="128"/>
      <c r="F33" s="34"/>
      <c r="G33" s="34"/>
      <c r="H33" s="34"/>
      <c r="I33" s="34"/>
      <c r="J33" s="34"/>
      <c r="M33" s="44"/>
      <c r="N33" s="34"/>
    </row>
    <row r="34" spans="1:23" ht="15.75">
      <c r="A34" s="86"/>
      <c r="B34" s="86"/>
      <c r="C34" s="86"/>
      <c r="D34" s="86"/>
      <c r="E34" s="86"/>
      <c r="F34" s="34"/>
      <c r="G34" s="34"/>
      <c r="H34" s="34"/>
      <c r="I34" s="34"/>
      <c r="J34" s="34"/>
      <c r="M34" s="44"/>
      <c r="N34" s="34"/>
    </row>
    <row r="35" spans="1:23" ht="41.25" hidden="1" customHeight="1">
      <c r="A35" s="176" t="s">
        <v>221</v>
      </c>
      <c r="B35" s="176"/>
      <c r="C35" s="176"/>
      <c r="D35" s="128"/>
      <c r="E35" s="128"/>
      <c r="F35" s="34"/>
      <c r="G35" s="34"/>
      <c r="H35" s="34"/>
      <c r="I35" s="34"/>
      <c r="J35" s="34"/>
    </row>
    <row r="36" spans="1:23" ht="15.75" hidden="1" customHeight="1">
      <c r="A36" s="177" t="s">
        <v>222</v>
      </c>
      <c r="B36" s="177"/>
      <c r="C36" s="177"/>
      <c r="D36" s="131"/>
      <c r="E36" s="131"/>
    </row>
    <row r="37" spans="1:23" s="90" customFormat="1" ht="15.75" hidden="1">
      <c r="A37" s="88"/>
      <c r="B37" s="88" t="s">
        <v>223</v>
      </c>
      <c r="C37" s="88">
        <v>100.72</v>
      </c>
      <c r="D37" s="88"/>
      <c r="E37" s="88"/>
      <c r="K37" s="67"/>
      <c r="L37" s="67"/>
      <c r="M37" s="89"/>
      <c r="W37" s="92"/>
    </row>
    <row r="38" spans="1:23" s="90" customFormat="1" ht="15.75" hidden="1">
      <c r="A38" s="88"/>
      <c r="B38" s="88" t="s">
        <v>224</v>
      </c>
      <c r="C38" s="88">
        <v>100.08</v>
      </c>
      <c r="D38" s="88"/>
      <c r="E38" s="88"/>
      <c r="K38" s="67"/>
      <c r="L38" s="67"/>
      <c r="M38" s="89"/>
      <c r="W38" s="92"/>
    </row>
    <row r="39" spans="1:23" s="90" customFormat="1" ht="15.75" hidden="1">
      <c r="A39" s="88"/>
      <c r="B39" s="88" t="s">
        <v>225</v>
      </c>
      <c r="C39" s="88">
        <v>101.69</v>
      </c>
      <c r="D39" s="88"/>
      <c r="E39" s="88"/>
      <c r="K39" s="67"/>
      <c r="L39" s="67"/>
      <c r="M39" s="89"/>
      <c r="W39" s="92"/>
    </row>
    <row r="40" spans="1:23" s="90" customFormat="1" ht="15.75" hidden="1">
      <c r="A40" s="88"/>
      <c r="B40" s="88" t="s">
        <v>226</v>
      </c>
      <c r="C40" s="88">
        <v>98.74</v>
      </c>
      <c r="D40" s="88"/>
      <c r="E40" s="88"/>
      <c r="K40" s="67"/>
      <c r="L40" s="67"/>
      <c r="M40" s="89"/>
      <c r="W40" s="92"/>
    </row>
    <row r="41" spans="1:23" s="90" customFormat="1" ht="15.75" hidden="1">
      <c r="A41" s="88"/>
      <c r="B41" s="88" t="s">
        <v>241</v>
      </c>
      <c r="C41" s="88">
        <v>100.14</v>
      </c>
      <c r="D41" s="88"/>
      <c r="E41" s="88"/>
      <c r="K41" s="67"/>
      <c r="L41" s="67"/>
      <c r="M41" s="89"/>
      <c r="W41" s="92"/>
    </row>
    <row r="42" spans="1:23" s="90" customFormat="1" ht="15.75" hidden="1">
      <c r="A42" s="88"/>
      <c r="B42" s="88"/>
      <c r="C42" s="93"/>
      <c r="D42" s="88"/>
      <c r="E42" s="88"/>
      <c r="K42" s="67"/>
      <c r="L42" s="67"/>
      <c r="M42" s="89"/>
      <c r="W42" s="92"/>
    </row>
    <row r="43" spans="1:23" s="90" customFormat="1" ht="15.75" hidden="1">
      <c r="A43" s="93"/>
      <c r="B43" s="93"/>
      <c r="C43" s="93"/>
      <c r="D43" s="93"/>
      <c r="E43" s="93"/>
      <c r="K43" s="67"/>
      <c r="L43" s="67"/>
      <c r="M43" s="89"/>
      <c r="W43" s="91"/>
    </row>
    <row r="44" spans="1:23" s="90" customFormat="1" ht="75.75" hidden="1" customHeight="1">
      <c r="A44" s="178" t="s">
        <v>242</v>
      </c>
      <c r="B44" s="178"/>
      <c r="C44" s="178"/>
      <c r="D44" s="88"/>
      <c r="E44" s="88"/>
      <c r="K44" s="67"/>
      <c r="L44" s="67"/>
      <c r="M44" s="89"/>
      <c r="W44" s="91"/>
    </row>
    <row r="45" spans="1:23" s="90" customFormat="1" ht="15.75" hidden="1">
      <c r="A45" s="93"/>
      <c r="B45" s="93"/>
      <c r="C45" s="93"/>
      <c r="D45" s="93"/>
      <c r="E45" s="93"/>
      <c r="K45" s="67"/>
      <c r="L45" s="67"/>
      <c r="M45" s="89"/>
      <c r="W45" s="91"/>
    </row>
    <row r="46" spans="1:23" s="90" customFormat="1" ht="15.75" hidden="1">
      <c r="A46" s="179" t="s">
        <v>243</v>
      </c>
      <c r="B46" s="179"/>
      <c r="C46" s="179"/>
      <c r="E46" s="94"/>
      <c r="K46" s="34"/>
      <c r="L46" s="34"/>
      <c r="M46" s="89"/>
      <c r="W46" s="91"/>
    </row>
    <row r="47" spans="1:23" ht="15.75" hidden="1">
      <c r="A47" s="87"/>
      <c r="B47" s="87"/>
      <c r="C47" s="87"/>
      <c r="D47" s="87"/>
      <c r="E47" s="87"/>
      <c r="F47" s="90"/>
      <c r="G47" s="90"/>
      <c r="H47" s="90"/>
      <c r="I47" s="90"/>
      <c r="J47" s="90"/>
    </row>
    <row r="48" spans="1:23" ht="15.75" hidden="1">
      <c r="A48" s="95" t="s">
        <v>227</v>
      </c>
      <c r="B48" s="96"/>
      <c r="C48" s="97"/>
      <c r="D48" s="96"/>
      <c r="E48" s="98"/>
      <c r="I48" s="34"/>
    </row>
    <row r="49" spans="1:13" ht="53.25" hidden="1" customHeight="1">
      <c r="A49" s="180" t="s">
        <v>228</v>
      </c>
      <c r="B49" s="180"/>
      <c r="C49" s="180"/>
      <c r="D49" s="180"/>
      <c r="E49" s="180"/>
      <c r="F49" s="180"/>
      <c r="G49" s="180"/>
      <c r="H49" s="180"/>
    </row>
    <row r="50" spans="1:13" ht="15.75" hidden="1">
      <c r="A50" s="99"/>
      <c r="B50" s="99"/>
      <c r="C50" s="99"/>
      <c r="D50" s="99"/>
      <c r="E50" s="99"/>
    </row>
    <row r="51" spans="1:13" ht="15.75" hidden="1">
      <c r="A51" s="100" t="s">
        <v>229</v>
      </c>
      <c r="B51" s="147" t="s">
        <v>254</v>
      </c>
      <c r="C51" s="100"/>
      <c r="D51" s="100"/>
      <c r="E51" s="100"/>
    </row>
    <row r="52" spans="1:13" ht="15.75" hidden="1">
      <c r="A52" s="100" t="s">
        <v>231</v>
      </c>
      <c r="B52" s="147" t="s">
        <v>255</v>
      </c>
      <c r="C52" s="100"/>
      <c r="D52" s="100"/>
      <c r="E52" s="100"/>
    </row>
    <row r="53" spans="1:13" ht="15.75">
      <c r="A53" s="100" t="s">
        <v>256</v>
      </c>
      <c r="B53" s="101"/>
      <c r="C53" s="100"/>
      <c r="D53" s="100"/>
      <c r="E53" s="100"/>
    </row>
    <row r="54" spans="1:13" ht="15.75">
      <c r="A54" s="100" t="s">
        <v>229</v>
      </c>
      <c r="B54" s="101" t="s">
        <v>230</v>
      </c>
      <c r="C54" s="100"/>
      <c r="D54" s="100"/>
      <c r="E54" s="100"/>
      <c r="H54" s="34"/>
    </row>
    <row r="55" spans="1:13" ht="15.75">
      <c r="A55" s="100" t="s">
        <v>231</v>
      </c>
      <c r="B55" s="101" t="s">
        <v>257</v>
      </c>
      <c r="C55" s="100"/>
      <c r="D55" s="100"/>
      <c r="E55" s="100"/>
      <c r="H55" s="34"/>
    </row>
    <row r="56" spans="1:13" ht="15.75" hidden="1">
      <c r="A56" s="100" t="s">
        <v>232</v>
      </c>
      <c r="B56" s="101"/>
      <c r="C56" s="100"/>
      <c r="E56" s="100"/>
    </row>
    <row r="57" spans="1:13" ht="15.75" hidden="1">
      <c r="A57" s="100" t="s">
        <v>233</v>
      </c>
      <c r="B57" s="101"/>
      <c r="C57" s="100"/>
      <c r="E57" s="100"/>
      <c r="F57" s="102"/>
    </row>
    <row r="58" spans="1:13" ht="15.75" hidden="1">
      <c r="A58" s="107"/>
      <c r="B58" s="108"/>
      <c r="C58" s="109"/>
      <c r="E58" s="104"/>
      <c r="F58" s="102"/>
    </row>
    <row r="59" spans="1:13" ht="15.75" hidden="1">
      <c r="A59" s="100" t="e">
        <f>"Расчет прогнозного индекса инфляции К на 2026 г.:  ("&amp;#REF!&amp;"^8+"&amp;#REF!&amp;"^11)/2"</f>
        <v>#REF!</v>
      </c>
      <c r="B59" s="103"/>
      <c r="C59" s="104"/>
      <c r="E59" s="104"/>
      <c r="F59" s="105"/>
    </row>
    <row r="60" spans="1:13" ht="15.75" hidden="1">
      <c r="A60" s="100" t="e">
        <f>"Расчет прогнозного индекса инфляции К на 2027 г.: "&amp;#REF!&amp;"* ("&amp;#REF!&amp;"^1+"&amp;#REF!&amp;"^12)/2"</f>
        <v>#REF!</v>
      </c>
      <c r="B60" s="103"/>
      <c r="C60" s="106"/>
      <c r="E60" s="104"/>
      <c r="F60" s="105"/>
    </row>
    <row r="61" spans="1:13" ht="15.75" hidden="1">
      <c r="A61" s="107"/>
      <c r="B61" s="108"/>
      <c r="C61" s="110"/>
      <c r="E61" s="104"/>
      <c r="F61" s="105"/>
      <c r="G61" s="105"/>
      <c r="H61" s="105"/>
    </row>
    <row r="62" spans="1:13" s="122" customFormat="1" ht="15.75" hidden="1">
      <c r="A62" s="116" t="s">
        <v>244</v>
      </c>
      <c r="B62" s="117"/>
      <c r="C62" s="118"/>
      <c r="D62" s="119">
        <f>ROUND(5/17,4)</f>
        <v>0.29409999999999997</v>
      </c>
      <c r="E62" s="120"/>
      <c r="F62" s="121"/>
      <c r="K62" s="123"/>
      <c r="L62" s="123"/>
      <c r="M62" s="124"/>
    </row>
    <row r="63" spans="1:13" s="122" customFormat="1" ht="15.75" hidden="1">
      <c r="A63" s="116" t="s">
        <v>245</v>
      </c>
      <c r="B63" s="117"/>
      <c r="C63" s="118"/>
      <c r="D63" s="119">
        <f>ROUND(12/17,4)</f>
        <v>0.70589999999999997</v>
      </c>
      <c r="E63" s="120"/>
      <c r="F63" s="121"/>
      <c r="K63" s="123"/>
      <c r="L63" s="123"/>
      <c r="M63" s="124"/>
    </row>
    <row r="64" spans="1:13" s="122" customFormat="1" ht="15.75" hidden="1">
      <c r="A64" s="125"/>
      <c r="B64" s="125"/>
      <c r="C64" s="125"/>
      <c r="D64" s="120"/>
      <c r="E64" s="120"/>
      <c r="F64" s="121"/>
      <c r="K64" s="123"/>
      <c r="L64" s="123"/>
      <c r="M64" s="124"/>
    </row>
    <row r="65" spans="1:13" s="122" customFormat="1" ht="15.75" hidden="1">
      <c r="A65" s="125" t="e">
        <f>"Итого индекс прогнозной инфляции:  "&amp;#REF!&amp;"*"&amp;D62&amp;"+ "&amp;#REF!&amp;"*"&amp;D63&amp;""</f>
        <v>#REF!</v>
      </c>
      <c r="B65" s="125"/>
      <c r="C65" s="125"/>
      <c r="D65" s="126" t="e">
        <f>ROUND((#REF!*D62+#REF!*D63),4)</f>
        <v>#REF!</v>
      </c>
      <c r="E65" s="127"/>
      <c r="F65" s="121"/>
      <c r="K65" s="123"/>
      <c r="L65" s="123"/>
      <c r="M65" s="124"/>
    </row>
    <row r="67" spans="1:13" ht="48" customHeight="1">
      <c r="A67" s="181" t="s">
        <v>246</v>
      </c>
      <c r="B67" s="182"/>
      <c r="C67" s="170" t="s">
        <v>258</v>
      </c>
      <c r="D67" s="170"/>
      <c r="E67" s="170"/>
      <c r="F67" s="170"/>
      <c r="G67" s="174" t="s">
        <v>253</v>
      </c>
      <c r="J67" s="34"/>
      <c r="L67" s="35"/>
      <c r="M67" s="33"/>
    </row>
    <row r="68" spans="1:13" ht="27" customHeight="1">
      <c r="A68" s="183"/>
      <c r="B68" s="184"/>
      <c r="C68" s="158">
        <v>2026</v>
      </c>
      <c r="E68" s="33"/>
      <c r="F68" s="158">
        <v>2027</v>
      </c>
      <c r="G68" s="175"/>
      <c r="J68" s="34"/>
      <c r="L68" s="35"/>
      <c r="M68" s="33"/>
    </row>
    <row r="69" spans="1:13" ht="47.25">
      <c r="A69" s="111" t="s">
        <v>247</v>
      </c>
      <c r="B69" s="112">
        <v>118361</v>
      </c>
      <c r="C69" s="114">
        <v>1.0549999999999999</v>
      </c>
      <c r="D69" s="33"/>
      <c r="E69" s="33"/>
      <c r="F69" s="115"/>
      <c r="G69" s="113">
        <f>B69/C69</f>
        <v>112190.52132701423</v>
      </c>
      <c r="I69" s="34"/>
      <c r="J69" s="34"/>
      <c r="L69" s="35"/>
      <c r="M69" s="33"/>
    </row>
    <row r="70" spans="1:13" ht="47.25">
      <c r="A70" s="111" t="s">
        <v>248</v>
      </c>
      <c r="B70" s="112">
        <f>G70*F70</f>
        <v>50276.375442938392</v>
      </c>
      <c r="C70" s="114"/>
      <c r="E70" s="33"/>
      <c r="F70" s="115">
        <v>1.0980000000000001</v>
      </c>
      <c r="G70" s="113">
        <f>C28-G69</f>
        <v>45789.04867298578</v>
      </c>
      <c r="J70" s="34"/>
      <c r="L70" s="35"/>
      <c r="M70" s="33"/>
    </row>
    <row r="71" spans="1:13" s="62" customFormat="1" ht="34.5" customHeight="1">
      <c r="A71" s="144" t="s">
        <v>249</v>
      </c>
      <c r="B71" s="143">
        <f>SUM(B69:B70)</f>
        <v>168637.37544293838</v>
      </c>
      <c r="C71" s="143"/>
      <c r="D71" s="145"/>
      <c r="F71" s="143"/>
      <c r="G71" s="143">
        <f>SUM(G69:G70)</f>
        <v>157979.57</v>
      </c>
      <c r="J71" s="60"/>
      <c r="K71" s="60"/>
      <c r="L71" s="146"/>
    </row>
    <row r="77" spans="1:13" s="42" customFormat="1" ht="15.75">
      <c r="A77" s="159"/>
      <c r="B77" s="159" t="s">
        <v>264</v>
      </c>
      <c r="C77" s="159"/>
      <c r="D77" s="159"/>
      <c r="E77" s="159"/>
      <c r="G77" s="42" t="s">
        <v>267</v>
      </c>
      <c r="K77" s="43"/>
      <c r="L77" s="43"/>
      <c r="M77" s="160"/>
    </row>
    <row r="78" spans="1:13" s="42" customFormat="1" ht="15.75">
      <c r="A78" s="159"/>
      <c r="B78" s="159"/>
      <c r="C78" s="159"/>
      <c r="D78" s="159"/>
      <c r="E78" s="159"/>
      <c r="K78" s="43"/>
      <c r="L78" s="43"/>
      <c r="M78" s="160"/>
    </row>
    <row r="79" spans="1:13" s="42" customFormat="1" ht="15.75">
      <c r="A79" s="159"/>
      <c r="B79" s="159"/>
      <c r="C79" s="159"/>
      <c r="D79" s="159"/>
      <c r="E79" s="159"/>
      <c r="K79" s="43"/>
      <c r="L79" s="43"/>
      <c r="M79" s="160"/>
    </row>
    <row r="80" spans="1:13" s="42" customFormat="1" ht="15.75">
      <c r="A80" s="159"/>
      <c r="B80" s="159"/>
      <c r="C80" s="159"/>
      <c r="D80" s="159"/>
      <c r="E80" s="159"/>
      <c r="K80" s="43"/>
      <c r="L80" s="43"/>
      <c r="M80" s="160"/>
    </row>
    <row r="81" spans="1:13" s="42" customFormat="1" ht="15.75">
      <c r="A81" s="159"/>
      <c r="B81" s="159" t="s">
        <v>265</v>
      </c>
      <c r="C81" s="159"/>
      <c r="D81" s="159"/>
      <c r="E81" s="159"/>
      <c r="G81" s="42" t="s">
        <v>268</v>
      </c>
      <c r="K81" s="43"/>
      <c r="L81" s="43"/>
      <c r="M81" s="160"/>
    </row>
    <row r="82" spans="1:13" s="42" customFormat="1" ht="15.75">
      <c r="A82" s="159"/>
      <c r="B82" s="159"/>
      <c r="C82" s="159"/>
      <c r="D82" s="159"/>
      <c r="E82" s="159"/>
      <c r="K82" s="43"/>
      <c r="L82" s="43"/>
      <c r="M82" s="160"/>
    </row>
    <row r="83" spans="1:13" s="42" customFormat="1" ht="15.75">
      <c r="A83" s="159"/>
      <c r="B83" s="159"/>
      <c r="C83" s="159"/>
      <c r="D83" s="159"/>
      <c r="E83" s="159"/>
      <c r="K83" s="43"/>
      <c r="L83" s="43"/>
      <c r="M83" s="160"/>
    </row>
    <row r="84" spans="1:13" s="42" customFormat="1" ht="31.5">
      <c r="A84" s="159"/>
      <c r="B84" s="161" t="s">
        <v>266</v>
      </c>
      <c r="C84" s="159"/>
      <c r="D84" s="159"/>
      <c r="E84" s="159"/>
      <c r="G84" s="42" t="s">
        <v>269</v>
      </c>
      <c r="K84" s="43"/>
      <c r="L84" s="43"/>
      <c r="M84" s="160"/>
    </row>
  </sheetData>
  <mergeCells count="22">
    <mergeCell ref="C67:F67"/>
    <mergeCell ref="A8:H8"/>
    <mergeCell ref="A14:C14"/>
    <mergeCell ref="D3:E3"/>
    <mergeCell ref="A13:C13"/>
    <mergeCell ref="G67:G68"/>
    <mergeCell ref="A35:C35"/>
    <mergeCell ref="A33:C33"/>
    <mergeCell ref="A36:C36"/>
    <mergeCell ref="A32:C32"/>
    <mergeCell ref="A44:C44"/>
    <mergeCell ref="A46:C46"/>
    <mergeCell ref="A49:H49"/>
    <mergeCell ref="A67:B68"/>
    <mergeCell ref="M27:M28"/>
    <mergeCell ref="N27:N28"/>
    <mergeCell ref="A31:C31"/>
    <mergeCell ref="A30:C30"/>
    <mergeCell ref="A15:C15"/>
    <mergeCell ref="H19:H25"/>
    <mergeCell ref="F19:F25"/>
    <mergeCell ref="G19:G25"/>
  </mergeCells>
  <printOptions horizontalCentered="1"/>
  <pageMargins left="3.937007874015748E-2" right="3.937007874015748E-2" top="0.35433070866141736" bottom="0.35433070866141736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6C0A-2B25-4689-940E-6A7EAE006770}">
  <sheetPr>
    <pageSetUpPr fitToPage="1"/>
  </sheetPr>
  <dimension ref="A1:Q101"/>
  <sheetViews>
    <sheetView tabSelected="1" topLeftCell="A76" zoomScale="130" zoomScaleNormal="130" workbookViewId="0">
      <selection activeCell="B12" sqref="B12"/>
    </sheetView>
  </sheetViews>
  <sheetFormatPr defaultRowHeight="12.75"/>
  <cols>
    <col min="1" max="1" width="4.7109375" customWidth="1"/>
    <col min="2" max="2" width="15.7109375" customWidth="1"/>
    <col min="3" max="3" width="40.7109375" customWidth="1"/>
    <col min="4" max="8" width="15.7109375" customWidth="1"/>
    <col min="9" max="9" width="9.140625" customWidth="1"/>
    <col min="10" max="15" width="0" hidden="1" customWidth="1"/>
    <col min="16" max="16" width="134.7109375" hidden="1" customWidth="1"/>
    <col min="17" max="17" width="115.7109375" hidden="1" customWidth="1"/>
  </cols>
  <sheetData>
    <row r="1" spans="1:17">
      <c r="A1" s="3" t="str">
        <f>Source!B1</f>
        <v>Smeta.RU  (495) 974-1589</v>
      </c>
      <c r="B1" s="3"/>
      <c r="C1" s="3"/>
      <c r="D1" s="3"/>
      <c r="E1" s="3"/>
      <c r="F1" s="3"/>
      <c r="G1" s="3"/>
      <c r="H1" s="3"/>
    </row>
    <row r="2" spans="1:17">
      <c r="A2" s="4"/>
      <c r="B2" s="4"/>
      <c r="C2" s="4"/>
      <c r="D2" s="4"/>
      <c r="E2" s="4"/>
      <c r="F2" s="4"/>
      <c r="G2" s="4"/>
      <c r="H2" s="4"/>
    </row>
    <row r="3" spans="1:17">
      <c r="A3" s="4" t="s">
        <v>178</v>
      </c>
      <c r="B3" s="4"/>
      <c r="C3" s="5" t="str">
        <f>IF(Source!H4&lt;&gt;"",Source!H4," ")</f>
        <v>КУ ЧР "Республиканская служба единого заказчика" Министерства строительства, архитектуры и жилищно-коммунального хозяйства Чувашской Республики</v>
      </c>
      <c r="D3" s="5"/>
      <c r="E3" s="5"/>
      <c r="F3" s="5"/>
      <c r="G3" s="5"/>
      <c r="H3" s="5"/>
      <c r="Q3" s="5" t="str">
        <f>IF(Source!H4&lt;&gt;"",Source!H4," ")</f>
        <v>КУ ЧР "Республиканская служба единого заказчика" Министерства строительства, архитектуры и жилищно-коммунального хозяйства Чувашской Республики</v>
      </c>
    </row>
    <row r="4" spans="1:17">
      <c r="A4" s="190" t="s">
        <v>179</v>
      </c>
      <c r="B4" s="190"/>
      <c r="C4" s="190"/>
      <c r="D4" s="190"/>
      <c r="E4" s="190"/>
      <c r="F4" s="190"/>
      <c r="G4" s="190"/>
      <c r="H4" s="190"/>
    </row>
    <row r="5" spans="1:17">
      <c r="A5" s="4"/>
      <c r="B5" s="4"/>
      <c r="C5" s="4"/>
      <c r="D5" s="4"/>
      <c r="E5" s="4"/>
      <c r="F5" s="4"/>
      <c r="G5" s="4"/>
      <c r="H5" s="4"/>
    </row>
    <row r="6" spans="1:17">
      <c r="A6" s="4" t="s">
        <v>180</v>
      </c>
      <c r="B6" s="4"/>
      <c r="C6" s="6">
        <f>IF(Source!AA4&lt;&gt;0, Source!AA4, "")</f>
        <v>45993</v>
      </c>
      <c r="D6" s="4"/>
      <c r="E6" s="4"/>
      <c r="F6" s="4"/>
      <c r="G6" s="4"/>
      <c r="H6" s="4"/>
    </row>
    <row r="7" spans="1:17">
      <c r="A7" s="4"/>
      <c r="B7" s="4"/>
      <c r="C7" s="4"/>
      <c r="D7" s="4"/>
      <c r="E7" s="4"/>
      <c r="F7" s="4"/>
      <c r="G7" s="4"/>
      <c r="H7" s="4"/>
    </row>
    <row r="8" spans="1:17">
      <c r="A8" s="7" t="s">
        <v>181</v>
      </c>
      <c r="B8" s="7"/>
      <c r="C8" s="7"/>
      <c r="D8" s="8">
        <f>H84</f>
        <v>157979.57478000002</v>
      </c>
      <c r="E8" s="7" t="s">
        <v>182</v>
      </c>
      <c r="F8" s="4"/>
      <c r="G8" s="4"/>
      <c r="H8" s="4"/>
    </row>
    <row r="9" spans="1:17" hidden="1">
      <c r="A9" s="4"/>
      <c r="B9" s="4"/>
      <c r="C9" s="4"/>
      <c r="D9" s="4"/>
      <c r="E9" s="4"/>
      <c r="F9" s="4"/>
      <c r="G9" s="4"/>
      <c r="H9" s="4"/>
    </row>
    <row r="10" spans="1:17">
      <c r="A10" s="191" t="str">
        <f>IF(Source!AB4&lt;&gt;"", Source!AB4, " ")</f>
        <v xml:space="preserve"> </v>
      </c>
      <c r="B10" s="191"/>
      <c r="C10" s="191"/>
      <c r="D10" s="191"/>
      <c r="E10" s="191"/>
      <c r="F10" s="191"/>
      <c r="G10" s="191"/>
      <c r="H10" s="191"/>
    </row>
    <row r="11" spans="1:17">
      <c r="A11" s="192" t="s">
        <v>183</v>
      </c>
      <c r="B11" s="192"/>
      <c r="C11" s="192"/>
      <c r="D11" s="192"/>
      <c r="E11" s="192"/>
      <c r="F11" s="192"/>
      <c r="G11" s="192"/>
      <c r="H11" s="192"/>
    </row>
    <row r="12" spans="1:17" ht="13.15" customHeight="1">
      <c r="A12" s="9"/>
      <c r="B12" s="15"/>
      <c r="C12" s="9"/>
      <c r="D12" s="9"/>
      <c r="E12" s="9"/>
      <c r="F12" s="9"/>
      <c r="G12" s="9"/>
      <c r="H12" s="9"/>
    </row>
    <row r="13" spans="1:17" ht="13.15" customHeight="1">
      <c r="A13" s="10"/>
      <c r="B13" s="10"/>
      <c r="C13" s="10"/>
      <c r="D13" s="10"/>
      <c r="E13" s="10"/>
      <c r="F13" s="10"/>
      <c r="G13" s="10"/>
      <c r="H13" s="10"/>
    </row>
    <row r="14" spans="1:17" ht="15.6" customHeight="1">
      <c r="A14" s="193" t="s">
        <v>194</v>
      </c>
      <c r="B14" s="193"/>
      <c r="C14" s="193"/>
      <c r="D14" s="193"/>
      <c r="E14" s="193"/>
      <c r="F14" s="193"/>
      <c r="G14" s="193"/>
      <c r="H14" s="193"/>
    </row>
    <row r="15" spans="1:17" ht="13.15" customHeight="1">
      <c r="A15" s="10"/>
      <c r="B15" s="10"/>
      <c r="C15" s="10"/>
      <c r="D15" s="10"/>
      <c r="E15" s="10"/>
      <c r="F15" s="10"/>
      <c r="G15" s="10"/>
      <c r="H15" s="10"/>
    </row>
    <row r="16" spans="1:17" ht="40.5" customHeight="1">
      <c r="A16" s="194" t="str">
        <f>CONCATENATE(Source!G4)</f>
        <v>Реконструкция объектов централизованной системы водоотведения г. Алатырь Чувашской Республики (8 мероприятий по сетям водоотведения, проходящим по улицам: Фестивальная, Садовая, Свердлова, Шпальная, Кутузова, Почтовая, Академика Крылова, Ленина, Комиссариатская, Чебоксарская, Маяковского, Троицкая, Советская, Гончарова, Гоголевский спуск, Сурская дамба)</v>
      </c>
      <c r="B16" s="194"/>
      <c r="C16" s="194"/>
      <c r="D16" s="194"/>
      <c r="E16" s="194"/>
      <c r="F16" s="194"/>
      <c r="G16" s="194"/>
      <c r="H16" s="194"/>
      <c r="P16" s="16" t="str">
        <f>CONCATENATE(Source!G4)</f>
        <v>Реконструкция объектов централизованной системы водоотведения г. Алатырь Чувашской Республики (8 мероприятий по сетям водоотведения, проходящим по улицам: Фестивальная, Садовая, Свердлова, Шпальная, Кутузова, Почтовая, Академика Крылова, Ленина, Комиссариатская, Чебоксарская, Маяковского, Троицкая, Советская, Гончарова, Гоголевский спуск, Сурская дамба)</v>
      </c>
    </row>
    <row r="17" spans="1:17" ht="13.15" customHeight="1">
      <c r="A17" s="186" t="s">
        <v>184</v>
      </c>
      <c r="B17" s="186"/>
      <c r="C17" s="186"/>
      <c r="D17" s="186"/>
      <c r="E17" s="186"/>
      <c r="F17" s="186"/>
      <c r="G17" s="186"/>
      <c r="H17" s="186"/>
    </row>
    <row r="18" spans="1:17" ht="13.15" hidden="1" customHeight="1">
      <c r="A18" s="195" t="str">
        <f>Source!Q4</f>
        <v/>
      </c>
      <c r="B18" s="195"/>
      <c r="C18" s="195"/>
      <c r="D18" s="195"/>
      <c r="E18" s="195"/>
      <c r="F18" s="195"/>
      <c r="G18" s="195"/>
      <c r="H18" s="195"/>
    </row>
    <row r="19" spans="1:17" ht="13.15" customHeight="1">
      <c r="A19" s="153" t="s">
        <v>261</v>
      </c>
      <c r="B19" s="10"/>
      <c r="C19" s="10"/>
      <c r="D19" s="11"/>
      <c r="E19" s="10"/>
      <c r="F19" s="10"/>
      <c r="G19" s="10"/>
      <c r="H19" s="10"/>
    </row>
    <row r="20" spans="1:17" ht="13.15" customHeight="1">
      <c r="A20" s="12"/>
      <c r="B20" s="12"/>
      <c r="C20" s="12"/>
      <c r="D20" s="12"/>
      <c r="E20" s="12"/>
      <c r="F20" s="12"/>
      <c r="G20" s="12"/>
      <c r="H20" s="12"/>
    </row>
    <row r="21" spans="1:17" ht="13.15" customHeight="1">
      <c r="A21" s="196" t="s">
        <v>185</v>
      </c>
      <c r="B21" s="196" t="s">
        <v>186</v>
      </c>
      <c r="C21" s="196" t="s">
        <v>187</v>
      </c>
      <c r="D21" s="198" t="s">
        <v>188</v>
      </c>
      <c r="E21" s="199"/>
      <c r="F21" s="199"/>
      <c r="G21" s="199"/>
      <c r="H21" s="200"/>
    </row>
    <row r="22" spans="1:17" ht="72" customHeight="1">
      <c r="A22" s="197"/>
      <c r="B22" s="197"/>
      <c r="C22" s="197"/>
      <c r="D22" s="13" t="s">
        <v>189</v>
      </c>
      <c r="E22" s="13" t="s">
        <v>190</v>
      </c>
      <c r="F22" s="13" t="s">
        <v>191</v>
      </c>
      <c r="G22" s="13" t="s">
        <v>192</v>
      </c>
      <c r="H22" s="13" t="s">
        <v>193</v>
      </c>
    </row>
    <row r="23" spans="1:17" ht="13.15" customHeight="1">
      <c r="A23" s="14">
        <v>1</v>
      </c>
      <c r="B23" s="14">
        <v>2</v>
      </c>
      <c r="C23" s="14">
        <v>3</v>
      </c>
      <c r="D23" s="14">
        <v>4</v>
      </c>
      <c r="E23" s="14">
        <v>5</v>
      </c>
      <c r="F23" s="14">
        <v>6</v>
      </c>
      <c r="G23" s="14">
        <v>7</v>
      </c>
      <c r="H23" s="14">
        <v>8</v>
      </c>
    </row>
    <row r="24" spans="1:17">
      <c r="A24" s="3"/>
      <c r="B24" s="3"/>
      <c r="C24" s="189" t="str">
        <f>Source!G12</f>
        <v>Глава  1. Подготовка территории строительства, реконструкции, капитального ремонта.</v>
      </c>
      <c r="D24" s="189"/>
      <c r="E24" s="189"/>
      <c r="F24" s="189"/>
      <c r="G24" s="189"/>
      <c r="H24" s="189"/>
      <c r="Q24" s="17" t="str">
        <f>Source!G12</f>
        <v>Глава  1. Подготовка территории строительства, реконструкции, капитального ремонта.</v>
      </c>
    </row>
    <row r="25" spans="1:17" ht="38.25">
      <c r="A25" s="18">
        <v>1</v>
      </c>
      <c r="B25" s="19" t="str">
        <f>Source!E13</f>
        <v>Расчет №1</v>
      </c>
      <c r="C25" s="20" t="str">
        <f>Source!G13</f>
        <v>Перенос и закрепление в натуре оси трасс разного назначения: водопровода,канализации, дорог и прочие линейные сооружения</v>
      </c>
      <c r="D25" s="21" t="str">
        <f>IF(Source!AI13=0,"-", Source!AI13/1)</f>
        <v>-</v>
      </c>
      <c r="E25" s="21" t="str">
        <f>IF(Source!AJ13=0,"-", Source!AJ13/1)</f>
        <v>-</v>
      </c>
      <c r="F25" s="21" t="str">
        <f>IF(Source!AK13=0,"-", Source!AK13/1)</f>
        <v>-</v>
      </c>
      <c r="G25" s="21">
        <f>IF(Source!AL13=0,"-", Source!AL13/1)</f>
        <v>27.09</v>
      </c>
      <c r="H25" s="21">
        <f>IF(Source!AM13=0,"-", Source!AM13/1)</f>
        <v>27.09</v>
      </c>
    </row>
    <row r="26" spans="1:17">
      <c r="A26" s="3"/>
      <c r="B26" s="3"/>
      <c r="C26" s="22" t="str">
        <f>CONCATENATE("Итого по ", Source!F12)</f>
        <v>Итого по Гл. 1</v>
      </c>
      <c r="D26" s="23" t="str">
        <f>IF(Source!AI12=0,"-", Source!AI12/1)</f>
        <v>-</v>
      </c>
      <c r="E26" s="23" t="str">
        <f>IF(Source!AJ12=0,"-", Source!AJ12/1)</f>
        <v>-</v>
      </c>
      <c r="F26" s="23" t="str">
        <f>IF(Source!AK12=0,"-", Source!AK12/1)</f>
        <v>-</v>
      </c>
      <c r="G26" s="23">
        <f>IF(Source!AL12=0,"-", Source!AL12/1)</f>
        <v>27.09</v>
      </c>
      <c r="H26" s="23">
        <f>IF(Source!AM12=0,"-", Source!AM12/1)</f>
        <v>27.09</v>
      </c>
    </row>
    <row r="27" spans="1:17">
      <c r="A27" s="3"/>
      <c r="B27" s="3"/>
      <c r="C27" s="3"/>
      <c r="D27" s="3"/>
      <c r="E27" s="3"/>
      <c r="F27" s="3"/>
      <c r="G27" s="3"/>
      <c r="H27" s="3"/>
    </row>
    <row r="28" spans="1:17">
      <c r="A28" s="3"/>
      <c r="B28" s="3"/>
      <c r="C28" s="188" t="str">
        <f>Source!G14</f>
        <v>Глава  2. Основные объекты строительства, реконструкции, капитального ремонта.</v>
      </c>
      <c r="D28" s="188"/>
      <c r="E28" s="188"/>
      <c r="F28" s="188"/>
      <c r="G28" s="188"/>
      <c r="H28" s="188"/>
      <c r="Q28" s="24" t="str">
        <f>Source!G14</f>
        <v>Глава  2. Основные объекты строительства, реконструкции, капитального ремонта.</v>
      </c>
    </row>
    <row r="29" spans="1:17" ht="25.5">
      <c r="A29" s="18">
        <v>2</v>
      </c>
      <c r="B29" s="19" t="str">
        <f>Source!E20</f>
        <v>ЛС-02-06-01</v>
      </c>
      <c r="C29" s="20" t="str">
        <f>Source!G20</f>
        <v>Канализационная сеть по ул. Ленина от ул. Комиссариатская до ул. Троицкая</v>
      </c>
      <c r="D29" s="21">
        <f>IF(Source!AI20=0,"-", Source!AI20/1)</f>
        <v>119634.55</v>
      </c>
      <c r="E29" s="21" t="str">
        <f>IF(Source!AJ20=0,"-", Source!AJ20/1)</f>
        <v>-</v>
      </c>
      <c r="F29" s="21" t="str">
        <f>IF(Source!AK20=0,"-", Source!AK20/1)</f>
        <v>-</v>
      </c>
      <c r="G29" s="21" t="str">
        <f>IF(Source!AL20=0,"-", Source!AL20/1)</f>
        <v>-</v>
      </c>
      <c r="H29" s="21">
        <f>IF(Source!AM20=0,"-", Source!AM20/1)</f>
        <v>119634.55</v>
      </c>
    </row>
    <row r="30" spans="1:17">
      <c r="A30" s="3"/>
      <c r="B30" s="3"/>
      <c r="C30" s="22" t="str">
        <f>CONCATENATE("Итого по ", Source!F14)</f>
        <v>Итого по Гл. 2</v>
      </c>
      <c r="D30" s="23">
        <f>IF(Source!AI14=0,"-", Source!AI14/1)</f>
        <v>119634.55</v>
      </c>
      <c r="E30" s="23" t="str">
        <f>IF(Source!AJ14=0,"-", Source!AJ14/1)</f>
        <v>-</v>
      </c>
      <c r="F30" s="23" t="str">
        <f>IF(Source!AK14=0,"-", Source!AK14/1)</f>
        <v>-</v>
      </c>
      <c r="G30" s="23" t="str">
        <f>IF(Source!AL14=0,"-", Source!AL14/1)</f>
        <v>-</v>
      </c>
      <c r="H30" s="23">
        <f>IF(Source!AM14=0,"-", Source!AM14/1)</f>
        <v>119634.55</v>
      </c>
    </row>
    <row r="31" spans="1:17">
      <c r="A31" s="3"/>
      <c r="B31" s="3"/>
      <c r="C31" s="3"/>
      <c r="D31" s="3"/>
      <c r="E31" s="3"/>
      <c r="F31" s="3"/>
      <c r="G31" s="3"/>
      <c r="H31" s="3"/>
    </row>
    <row r="32" spans="1:17">
      <c r="A32" s="3"/>
      <c r="B32" s="3"/>
      <c r="C32" s="188" t="str">
        <f>Source!G23</f>
        <v>Глава  3. Объекты подсобного и обслуживающего назначения.</v>
      </c>
      <c r="D32" s="188"/>
      <c r="E32" s="188"/>
      <c r="F32" s="188"/>
      <c r="G32" s="188"/>
      <c r="H32" s="188"/>
    </row>
    <row r="33" spans="1:17">
      <c r="A33" s="3"/>
      <c r="B33" s="3"/>
      <c r="C33" s="22" t="str">
        <f>CONCATENATE("Итого по ", Source!F23)</f>
        <v>Итого по Гл. 3</v>
      </c>
      <c r="D33" s="23" t="str">
        <f>IF(Source!AI23=0,"-", Source!AI23/1)</f>
        <v>-</v>
      </c>
      <c r="E33" s="23" t="str">
        <f>IF(Source!AJ23=0,"-", Source!AJ23/1)</f>
        <v>-</v>
      </c>
      <c r="F33" s="23" t="str">
        <f>IF(Source!AK23=0,"-", Source!AK23/1)</f>
        <v>-</v>
      </c>
      <c r="G33" s="23" t="str">
        <f>IF(Source!AL23=0,"-", Source!AL23/1)</f>
        <v>-</v>
      </c>
      <c r="H33" s="23" t="str">
        <f>IF(Source!AM23=0,"-", Source!AM23/1)</f>
        <v>-</v>
      </c>
    </row>
    <row r="34" spans="1:17">
      <c r="A34" s="3"/>
      <c r="B34" s="3"/>
      <c r="C34" s="3"/>
      <c r="D34" s="3"/>
      <c r="E34" s="3"/>
      <c r="F34" s="3"/>
      <c r="G34" s="3"/>
      <c r="H34" s="3"/>
    </row>
    <row r="35" spans="1:17">
      <c r="A35" s="3"/>
      <c r="B35" s="3"/>
      <c r="C35" s="188" t="str">
        <f>Source!G24</f>
        <v>Глава  4. Объекты энергетического хозяйства.</v>
      </c>
      <c r="D35" s="188"/>
      <c r="E35" s="188"/>
      <c r="F35" s="188"/>
      <c r="G35" s="188"/>
      <c r="H35" s="188"/>
    </row>
    <row r="36" spans="1:17">
      <c r="A36" s="3"/>
      <c r="B36" s="3"/>
      <c r="C36" s="22" t="str">
        <f>CONCATENATE("Итого по ", Source!F24)</f>
        <v>Итого по Гл. 4</v>
      </c>
      <c r="D36" s="23" t="str">
        <f>IF(Source!AI24=0,"-", Source!AI24/1)</f>
        <v>-</v>
      </c>
      <c r="E36" s="23" t="str">
        <f>IF(Source!AJ24=0,"-", Source!AJ24/1)</f>
        <v>-</v>
      </c>
      <c r="F36" s="23" t="str">
        <f>IF(Source!AK24=0,"-", Source!AK24/1)</f>
        <v>-</v>
      </c>
      <c r="G36" s="23" t="str">
        <f>IF(Source!AL24=0,"-", Source!AL24/1)</f>
        <v>-</v>
      </c>
      <c r="H36" s="23" t="str">
        <f>IF(Source!AM24=0,"-", Source!AM24/1)</f>
        <v>-</v>
      </c>
    </row>
    <row r="37" spans="1:17">
      <c r="A37" s="3"/>
      <c r="B37" s="3"/>
      <c r="C37" s="3"/>
      <c r="D37" s="3"/>
      <c r="E37" s="3"/>
      <c r="F37" s="3"/>
      <c r="G37" s="3"/>
      <c r="H37" s="3"/>
    </row>
    <row r="38" spans="1:17">
      <c r="A38" s="3"/>
      <c r="B38" s="3"/>
      <c r="C38" s="188" t="str">
        <f>Source!G25</f>
        <v>Глава  5. Объекты транспортного хозяйства и связи.</v>
      </c>
      <c r="D38" s="188"/>
      <c r="E38" s="188"/>
      <c r="F38" s="188"/>
      <c r="G38" s="188"/>
      <c r="H38" s="188"/>
    </row>
    <row r="39" spans="1:17">
      <c r="A39" s="3"/>
      <c r="B39" s="3"/>
      <c r="C39" s="22" t="str">
        <f>CONCATENATE("Итого по ", Source!F25)</f>
        <v>Итого по Гл. 5</v>
      </c>
      <c r="D39" s="23" t="str">
        <f>IF(Source!AI25=0,"-", Source!AI25/1)</f>
        <v>-</v>
      </c>
      <c r="E39" s="23" t="str">
        <f>IF(Source!AJ25=0,"-", Source!AJ25/1)</f>
        <v>-</v>
      </c>
      <c r="F39" s="23" t="str">
        <f>IF(Source!AK25=0,"-", Source!AK25/1)</f>
        <v>-</v>
      </c>
      <c r="G39" s="23" t="str">
        <f>IF(Source!AL25=0,"-", Source!AL25/1)</f>
        <v>-</v>
      </c>
      <c r="H39" s="23" t="str">
        <f>IF(Source!AM25=0,"-", Source!AM25/1)</f>
        <v>-</v>
      </c>
    </row>
    <row r="40" spans="1:17">
      <c r="A40" s="3"/>
      <c r="B40" s="3"/>
      <c r="C40" s="3"/>
      <c r="D40" s="3"/>
      <c r="E40" s="3"/>
      <c r="F40" s="3"/>
      <c r="G40" s="3"/>
      <c r="H40" s="3"/>
    </row>
    <row r="41" spans="1:17">
      <c r="A41" s="3"/>
      <c r="B41" s="3"/>
      <c r="C41" s="188" t="str">
        <f>Source!G26</f>
        <v>Глава  6. Наружные сети и сооружения водоснабжения, водоотведения, теплоснабжения и газоснабжения.</v>
      </c>
      <c r="D41" s="188"/>
      <c r="E41" s="188"/>
      <c r="F41" s="188"/>
      <c r="G41" s="188"/>
      <c r="H41" s="188"/>
      <c r="Q41" s="24" t="str">
        <f>Source!G26</f>
        <v>Глава  6. Наружные сети и сооружения водоснабжения, водоотведения, теплоснабжения и газоснабжения.</v>
      </c>
    </row>
    <row r="42" spans="1:17">
      <c r="A42" s="3"/>
      <c r="B42" s="3"/>
      <c r="C42" s="22" t="str">
        <f>CONCATENATE("Итого по ", Source!F26)</f>
        <v>Итого по Гл. 6</v>
      </c>
      <c r="D42" s="23" t="str">
        <f>IF(Source!AI26=0,"-", Source!AI26/1)</f>
        <v>-</v>
      </c>
      <c r="E42" s="23" t="str">
        <f>IF(Source!AJ26=0,"-", Source!AJ26/1)</f>
        <v>-</v>
      </c>
      <c r="F42" s="23" t="str">
        <f>IF(Source!AK26=0,"-", Source!AK26/1)</f>
        <v>-</v>
      </c>
      <c r="G42" s="23" t="str">
        <f>IF(Source!AL26=0,"-", Source!AL26/1)</f>
        <v>-</v>
      </c>
      <c r="H42" s="23" t="str">
        <f>IF(Source!AM26=0,"-", Source!AM26/1)</f>
        <v>-</v>
      </c>
    </row>
    <row r="43" spans="1:17">
      <c r="A43" s="3"/>
      <c r="B43" s="3"/>
      <c r="C43" s="3"/>
      <c r="D43" s="3"/>
      <c r="E43" s="3"/>
      <c r="F43" s="3"/>
      <c r="G43" s="3"/>
      <c r="H43" s="3"/>
    </row>
    <row r="44" spans="1:17">
      <c r="A44" s="3"/>
      <c r="B44" s="3"/>
      <c r="C44" s="188" t="str">
        <f>Source!G27</f>
        <v>Глава  7. Благоустройство и озеленение территории.</v>
      </c>
      <c r="D44" s="188"/>
      <c r="E44" s="188"/>
      <c r="F44" s="188"/>
      <c r="G44" s="188"/>
      <c r="H44" s="188"/>
    </row>
    <row r="45" spans="1:17">
      <c r="A45" s="3"/>
      <c r="B45" s="3"/>
      <c r="C45" s="22" t="str">
        <f>CONCATENATE("Итого по ", Source!F27)</f>
        <v>Итого по Гл. 7</v>
      </c>
      <c r="D45" s="23" t="str">
        <f>IF(Source!AI27=0,"-", Source!AI27/1)</f>
        <v>-</v>
      </c>
      <c r="E45" s="23" t="str">
        <f>IF(Source!AJ27=0,"-", Source!AJ27/1)</f>
        <v>-</v>
      </c>
      <c r="F45" s="23" t="str">
        <f>IF(Source!AK27=0,"-", Source!AK27/1)</f>
        <v>-</v>
      </c>
      <c r="G45" s="23" t="str">
        <f>IF(Source!AL27=0,"-", Source!AL27/1)</f>
        <v>-</v>
      </c>
      <c r="H45" s="23" t="str">
        <f>IF(Source!AM27=0,"-", Source!AM27/1)</f>
        <v>-</v>
      </c>
    </row>
    <row r="46" spans="1:17">
      <c r="A46" s="3"/>
      <c r="B46" s="3"/>
      <c r="C46" s="3"/>
      <c r="D46" s="3"/>
      <c r="E46" s="3"/>
      <c r="F46" s="3"/>
      <c r="G46" s="3"/>
      <c r="H46" s="3"/>
    </row>
    <row r="47" spans="1:17">
      <c r="A47" s="3"/>
      <c r="B47" s="3"/>
      <c r="C47" s="25" t="str">
        <f>Source!G28</f>
        <v>Итого по главам 1 - 7</v>
      </c>
      <c r="D47" s="23">
        <f>IF(Source!AI28=0,"-", Source!AI28/1)</f>
        <v>119634.55</v>
      </c>
      <c r="E47" s="23" t="str">
        <f>IF(Source!AJ28=0,"-", Source!AJ28/1)</f>
        <v>-</v>
      </c>
      <c r="F47" s="23" t="str">
        <f>IF(Source!AK28=0,"-", Source!AK28/1)</f>
        <v>-</v>
      </c>
      <c r="G47" s="23">
        <f>IF(Source!AL28=0,"-", Source!AL28/1)</f>
        <v>27.09</v>
      </c>
      <c r="H47" s="23">
        <f>IF(Source!AM28=0,"-", Source!AM28/1)</f>
        <v>119661.64</v>
      </c>
    </row>
    <row r="48" spans="1:17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188" t="str">
        <f>Source!G30</f>
        <v>Глава  8. Временные здания и сооружения.</v>
      </c>
      <c r="D49" s="188"/>
      <c r="E49" s="188"/>
      <c r="F49" s="188"/>
      <c r="G49" s="188"/>
      <c r="H49" s="188"/>
    </row>
    <row r="50" spans="1:8" ht="51">
      <c r="A50" s="18">
        <v>3</v>
      </c>
      <c r="B50" s="19" t="str">
        <f>Source!E31</f>
        <v>Приказ №332/пр от 19.06.2020 г. (с изм №534/пр от 13.08.2024 г.)</v>
      </c>
      <c r="C50" s="20" t="str">
        <f>Source!G31</f>
        <v>Временные здания и сооружения (п.41) - 1,5% с К-0,8</v>
      </c>
      <c r="D50" s="21">
        <f>IF(Source!AI31=0,"-", Source!AI31/1)</f>
        <v>1435.61</v>
      </c>
      <c r="E50" s="21" t="str">
        <f>IF(Source!AJ31=0,"-", Source!AJ31/1)</f>
        <v>-</v>
      </c>
      <c r="F50" s="21" t="str">
        <f>IF(Source!AK31=0,"-", Source!AK31/1)</f>
        <v>-</v>
      </c>
      <c r="G50" s="21" t="str">
        <f>IF(Source!AL31=0,"-", Source!AL31/1)</f>
        <v>-</v>
      </c>
      <c r="H50" s="21">
        <f>IF(Source!AM31=0,"-", Source!AM31/1)</f>
        <v>1435.61</v>
      </c>
    </row>
    <row r="51" spans="1:8">
      <c r="A51" s="3"/>
      <c r="B51" s="3"/>
      <c r="C51" s="22" t="str">
        <f>CONCATENATE("Итого по ", Source!F30)</f>
        <v>Итого по Гл. 8</v>
      </c>
      <c r="D51" s="23">
        <f>IF(Source!AI30=0,"-", Source!AI30/1)</f>
        <v>1435.61</v>
      </c>
      <c r="E51" s="23" t="str">
        <f>IF(Source!AJ30=0,"-", Source!AJ30/1)</f>
        <v>-</v>
      </c>
      <c r="F51" s="23" t="str">
        <f>IF(Source!AK30=0,"-", Source!AK30/1)</f>
        <v>-</v>
      </c>
      <c r="G51" s="23" t="str">
        <f>IF(Source!AL30=0,"-", Source!AL30/1)</f>
        <v>-</v>
      </c>
      <c r="H51" s="23">
        <f>IF(Source!AM30=0,"-", Source!AM30/1)</f>
        <v>1435.61</v>
      </c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25" t="str">
        <f>Source!G32</f>
        <v>Итого по главам 1 - 8</v>
      </c>
      <c r="D53" s="23">
        <f>D47+D51</f>
        <v>121070.16</v>
      </c>
      <c r="E53" s="23" t="str">
        <f>IF(Source!AJ32=0,"-", Source!AJ32/1)</f>
        <v>-</v>
      </c>
      <c r="F53" s="23" t="str">
        <f>IF(Source!AK32=0,"-", Source!AK32/1)</f>
        <v>-</v>
      </c>
      <c r="G53" s="23">
        <f>IF(Source!AL32=0,"-", Source!AL32/1)</f>
        <v>27.09</v>
      </c>
      <c r="H53" s="23">
        <f>IF(Source!AM32=0,"-", Source!AM32/1)</f>
        <v>121097.25</v>
      </c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188" t="str">
        <f>Source!G34</f>
        <v>Глава  9. Прочие работы и затраты.</v>
      </c>
      <c r="D55" s="188"/>
      <c r="E55" s="188"/>
      <c r="F55" s="188"/>
      <c r="G55" s="188"/>
      <c r="H55" s="188"/>
    </row>
    <row r="56" spans="1:8" ht="51">
      <c r="A56" s="18">
        <v>4</v>
      </c>
      <c r="B56" s="19" t="str">
        <f>Source!E35</f>
        <v>Приказ №325/пр от 25.05.2021 г. (с изм. №170/пр от 25.03.2025 г.)</v>
      </c>
      <c r="C56" s="20" t="str">
        <f>Source!G35</f>
        <v>Дополнительные затраты при производстве работ в зимнее время (п.77) - 3,4%</v>
      </c>
      <c r="D56" s="21">
        <f>IF(Source!AI35=0,"-", Source!AI35/1)</f>
        <v>4116.3900000000003</v>
      </c>
      <c r="E56" s="21" t="str">
        <f>IF(Source!AJ35=0,"-", Source!AJ35/1)</f>
        <v>-</v>
      </c>
      <c r="F56" s="21" t="str">
        <f>IF(Source!AK35=0,"-", Source!AK35/1)</f>
        <v>-</v>
      </c>
      <c r="G56" s="21" t="str">
        <f>IF(Source!AL35=0,"-", Source!AL35/1)</f>
        <v>-</v>
      </c>
      <c r="H56" s="21">
        <f>IF(Source!AM35=0,"-", Source!AM35/1)</f>
        <v>4116.3900000000003</v>
      </c>
    </row>
    <row r="57" spans="1:8" ht="25.5">
      <c r="A57" s="18">
        <v>5</v>
      </c>
      <c r="B57" s="19" t="str">
        <f>Source!E36</f>
        <v>Расчет №2</v>
      </c>
      <c r="C57" s="20" t="str">
        <f>Source!G36</f>
        <v>Расчет платы размещения строительного мусора на полигоне ТБО</v>
      </c>
      <c r="D57" s="21" t="str">
        <f>IF(Source!AI36=0,"-", Source!AI36/1)</f>
        <v>-</v>
      </c>
      <c r="E57" s="21" t="str">
        <f>IF(Source!AJ36=0,"-", Source!AJ36/1)</f>
        <v>-</v>
      </c>
      <c r="F57" s="21" t="str">
        <f>IF(Source!AK36=0,"-", Source!AK36/1)</f>
        <v>-</v>
      </c>
      <c r="G57" s="21">
        <f>IF(Source!AL36=0,"-", Source!AL36/1)</f>
        <v>506.21</v>
      </c>
      <c r="H57" s="21">
        <f>IF(Source!AM36=0,"-", Source!AM36/1)</f>
        <v>506.21</v>
      </c>
    </row>
    <row r="58" spans="1:8">
      <c r="A58" s="3"/>
      <c r="B58" s="3"/>
      <c r="C58" s="22" t="str">
        <f>CONCATENATE("Итого по ", Source!F34)</f>
        <v>Итого по Гл. 9</v>
      </c>
      <c r="D58" s="23">
        <f>IF(Source!AI34=0,"-", Source!AI34/1)</f>
        <v>4116.3900000000003</v>
      </c>
      <c r="E58" s="23" t="str">
        <f>IF(Source!AJ34=0,"-", Source!AJ34/1)</f>
        <v>-</v>
      </c>
      <c r="F58" s="23" t="str">
        <f>IF(Source!AK34=0,"-", Source!AK34/1)</f>
        <v>-</v>
      </c>
      <c r="G58" s="23">
        <f>IF(Source!AL34=0,"-", Source!AL34/1)</f>
        <v>506.21</v>
      </c>
      <c r="H58" s="23">
        <f>IF(Source!AM34=0,"-", Source!AM34/1)</f>
        <v>4622.6000000000004</v>
      </c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25" t="str">
        <f>Source!G37</f>
        <v>Итого по главам 1 - 9</v>
      </c>
      <c r="D60" s="23">
        <f>IF(Source!AI37=0,"-", Source!AI37/1)</f>
        <v>125186.55</v>
      </c>
      <c r="E60" s="23" t="str">
        <f>IF(Source!AJ37=0,"-", Source!AJ37/1)</f>
        <v>-</v>
      </c>
      <c r="F60" s="23" t="str">
        <f>IF(Source!AK37=0,"-", Source!AK37/1)</f>
        <v>-</v>
      </c>
      <c r="G60" s="23">
        <f>IF(Source!AL37=0,"-", Source!AL37/1)</f>
        <v>533.29999999999995</v>
      </c>
      <c r="H60" s="23">
        <f>IF(Source!AM37=0,"-", Source!AM37/1)</f>
        <v>125719.85</v>
      </c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188" t="str">
        <f>Source!G39</f>
        <v>Глава 10. Содержание службы заказчика. Строительный контроль.</v>
      </c>
      <c r="D62" s="188"/>
      <c r="E62" s="188"/>
      <c r="F62" s="188"/>
      <c r="G62" s="188"/>
      <c r="H62" s="188"/>
    </row>
    <row r="63" spans="1:8" ht="51">
      <c r="A63" s="18">
        <v>6</v>
      </c>
      <c r="B63" s="19" t="str">
        <f>Source!E40</f>
        <v>Пост. Правительства РФ №468 от 21.06.2010 г.</v>
      </c>
      <c r="C63" s="20" t="str">
        <f>Source!G40</f>
        <v>Строительный контроль - 1,93%.</v>
      </c>
      <c r="D63" s="21" t="str">
        <f>IF(Source!AI40=0,"-", Source!AI40/1)</f>
        <v>-</v>
      </c>
      <c r="E63" s="21" t="str">
        <f>IF(Source!AJ40=0,"-", Source!AJ40/1)</f>
        <v>-</v>
      </c>
      <c r="F63" s="21" t="str">
        <f>IF(Source!AK40=0,"-", Source!AK40/1)</f>
        <v>-</v>
      </c>
      <c r="G63" s="21">
        <f>ROUND(H60*0.0193,2)*0</f>
        <v>0</v>
      </c>
      <c r="H63" s="21">
        <f>G63</f>
        <v>0</v>
      </c>
    </row>
    <row r="64" spans="1:8">
      <c r="A64" s="3"/>
      <c r="B64" s="3"/>
      <c r="C64" s="22" t="str">
        <f>CONCATENATE("Итого по ", Source!F39)</f>
        <v>Итого по Гл. 10</v>
      </c>
      <c r="D64" s="23" t="str">
        <f>IF(Source!AI39=0,"-", Source!AI39/1)</f>
        <v>-</v>
      </c>
      <c r="E64" s="23" t="str">
        <f>IF(Source!AJ39=0,"-", Source!AJ39/1)</f>
        <v>-</v>
      </c>
      <c r="F64" s="23" t="str">
        <f>IF(Source!AK39=0,"-", Source!AK39/1)</f>
        <v>-</v>
      </c>
      <c r="G64" s="23">
        <f t="shared" ref="G64:H64" si="0">G63</f>
        <v>0</v>
      </c>
      <c r="H64" s="23">
        <f t="shared" si="0"/>
        <v>0</v>
      </c>
    </row>
    <row r="65" spans="1:17">
      <c r="A65" s="3"/>
      <c r="B65" s="3"/>
      <c r="C65" s="3"/>
      <c r="D65" s="3"/>
      <c r="E65" s="3"/>
      <c r="F65" s="3"/>
      <c r="G65" s="3"/>
      <c r="H65" s="3"/>
    </row>
    <row r="66" spans="1:17">
      <c r="A66" s="3"/>
      <c r="B66" s="3"/>
      <c r="C66" s="25" t="str">
        <f>Source!G41</f>
        <v>Итого по главам 1 - 10</v>
      </c>
      <c r="D66" s="23">
        <f>IF(Source!AI41=0,"-", Source!AI41/1)</f>
        <v>125186.55</v>
      </c>
      <c r="E66" s="23" t="str">
        <f>IF(Source!AJ41=0,"-", Source!AJ41/1)</f>
        <v>-</v>
      </c>
      <c r="F66" s="23" t="str">
        <f>IF(Source!AK41=0,"-", Source!AK41/1)</f>
        <v>-</v>
      </c>
      <c r="G66" s="23">
        <f>G60+G64</f>
        <v>533.29999999999995</v>
      </c>
      <c r="H66" s="23">
        <f>H60+H64</f>
        <v>125719.85</v>
      </c>
    </row>
    <row r="67" spans="1:17">
      <c r="A67" s="3"/>
      <c r="B67" s="3"/>
      <c r="C67" s="3"/>
      <c r="D67" s="3"/>
      <c r="E67" s="3"/>
      <c r="F67" s="3"/>
      <c r="G67" s="3"/>
      <c r="H67" s="3"/>
    </row>
    <row r="68" spans="1:17" ht="63.75">
      <c r="A68" s="3"/>
      <c r="B68" s="3"/>
      <c r="C68" s="188" t="str">
        <f>Source!G47</f>
        <v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работы.</v>
      </c>
      <c r="D68" s="188"/>
      <c r="E68" s="188"/>
      <c r="F68" s="188"/>
      <c r="G68" s="188"/>
      <c r="H68" s="188"/>
      <c r="Q68" s="24" t="str">
        <f>Source!G47</f>
        <v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работы.</v>
      </c>
    </row>
    <row r="69" spans="1:17" ht="38.25">
      <c r="A69" s="18">
        <v>7</v>
      </c>
      <c r="B69" s="19" t="str">
        <f>Source!E49</f>
        <v>Приказ Минстроя РФ № 421/пр от 04.08.2020 г.,  п.171</v>
      </c>
      <c r="C69" s="20" t="str">
        <f>Source!G49</f>
        <v>Проведение авторского надзора - 0,2%</v>
      </c>
      <c r="D69" s="21" t="str">
        <f>IF(Source!AI49=0,"-", Source!AI49/1)</f>
        <v>-</v>
      </c>
      <c r="E69" s="21" t="str">
        <f>IF(Source!AJ49=0,"-", Source!AJ49/1)</f>
        <v>-</v>
      </c>
      <c r="F69" s="21" t="str">
        <f>IF(Source!AK49=0,"-", Source!AK49/1)</f>
        <v>-</v>
      </c>
      <c r="G69" s="21">
        <f>ROUND(H60*0.2%,2)*0</f>
        <v>0</v>
      </c>
      <c r="H69" s="21">
        <f>G69</f>
        <v>0</v>
      </c>
    </row>
    <row r="70" spans="1:17">
      <c r="A70" s="3"/>
      <c r="B70" s="3"/>
      <c r="C70" s="22" t="str">
        <f>CONCATENATE("Итого по ", Source!F47)</f>
        <v>Итого по Гл. 12</v>
      </c>
      <c r="D70" s="23" t="str">
        <f>IF(Source!AI47=0,"-", Source!AI47/1)</f>
        <v>-</v>
      </c>
      <c r="E70" s="23" t="str">
        <f>IF(Source!AJ47=0,"-", Source!AJ47/1)</f>
        <v>-</v>
      </c>
      <c r="F70" s="23" t="str">
        <f>IF(Source!AK47=0,"-", Source!AK47/1)</f>
        <v>-</v>
      </c>
      <c r="G70" s="23">
        <f>G69</f>
        <v>0</v>
      </c>
      <c r="H70" s="23">
        <f>H69</f>
        <v>0</v>
      </c>
    </row>
    <row r="71" spans="1:17">
      <c r="A71" s="3"/>
      <c r="B71" s="3"/>
      <c r="C71" s="3"/>
      <c r="D71" s="3"/>
      <c r="E71" s="3"/>
      <c r="F71" s="3"/>
      <c r="G71" s="3"/>
      <c r="H71" s="3"/>
    </row>
    <row r="72" spans="1:17">
      <c r="A72" s="3"/>
      <c r="B72" s="3"/>
      <c r="C72" s="25" t="str">
        <f>Source!G50</f>
        <v>Итого по главам 1-12</v>
      </c>
      <c r="D72" s="23">
        <f>IF(Source!AI50=0,"-", Source!AI50/1)</f>
        <v>125186.55</v>
      </c>
      <c r="E72" s="23" t="str">
        <f>IF(Source!AJ50=0,"-", Source!AJ50/1)</f>
        <v>-</v>
      </c>
      <c r="F72" s="23" t="str">
        <f>IF(Source!AK50=0,"-", Source!AK50/1)</f>
        <v>-</v>
      </c>
      <c r="G72" s="23">
        <f>G66+G70</f>
        <v>533.29999999999995</v>
      </c>
      <c r="H72" s="23">
        <f>H66+H70</f>
        <v>125719.85</v>
      </c>
    </row>
    <row r="73" spans="1:17">
      <c r="A73" s="3"/>
      <c r="B73" s="3"/>
      <c r="C73" s="3"/>
      <c r="D73" s="3"/>
      <c r="E73" s="3"/>
      <c r="F73" s="3"/>
      <c r="G73" s="3"/>
      <c r="H73" s="3"/>
    </row>
    <row r="74" spans="1:17">
      <c r="A74" s="3"/>
      <c r="B74" s="3"/>
      <c r="C74" s="188" t="str">
        <f>Source!G52</f>
        <v>Резерв средств на непредвиденные работы и затраты</v>
      </c>
      <c r="D74" s="188"/>
      <c r="E74" s="188"/>
      <c r="F74" s="188"/>
      <c r="G74" s="188"/>
      <c r="H74" s="188"/>
    </row>
    <row r="75" spans="1:17" ht="51">
      <c r="A75" s="18">
        <v>8</v>
      </c>
      <c r="B75" s="19" t="str">
        <f>Source!E53</f>
        <v>Приказ Минстроя РФ № 421/пр от 04.08.2020 г.,  п.179,б</v>
      </c>
      <c r="C75" s="20" t="str">
        <f>Source!G53</f>
        <v>Резерв средств на непредвиденные работы и затраты - 3%</v>
      </c>
      <c r="D75" s="21">
        <f>IF(Source!AI53=0,"-", Source!AI53/1)</f>
        <v>3755.6</v>
      </c>
      <c r="E75" s="21" t="str">
        <f>IF(Source!AJ53=0,"-", Source!AJ53/1)</f>
        <v>-</v>
      </c>
      <c r="F75" s="21" t="str">
        <f>IF(Source!AK53=0,"-", Source!AK53/1)</f>
        <v>-</v>
      </c>
      <c r="G75" s="21">
        <f>G72*0.03</f>
        <v>15.998999999999999</v>
      </c>
      <c r="H75" s="21">
        <f>D75+G75</f>
        <v>3771.5989999999997</v>
      </c>
    </row>
    <row r="76" spans="1:17">
      <c r="A76" s="3"/>
      <c r="B76" s="3"/>
      <c r="C76" s="22" t="str">
        <f>CONCATENATE("Итого по ", Source!F52)</f>
        <v>Итого по Непредв</v>
      </c>
      <c r="D76" s="23">
        <f>IF(Source!AI52=0,"-", Source!AI52/1)</f>
        <v>3755.6</v>
      </c>
      <c r="E76" s="23" t="str">
        <f>IF(Source!AJ52=0,"-", Source!AJ52/1)</f>
        <v>-</v>
      </c>
      <c r="F76" s="23" t="str">
        <f>IF(Source!AK52=0,"-", Source!AK52/1)</f>
        <v>-</v>
      </c>
      <c r="G76" s="23">
        <f>G75</f>
        <v>15.998999999999999</v>
      </c>
      <c r="H76" s="23">
        <f>H75</f>
        <v>3771.5989999999997</v>
      </c>
    </row>
    <row r="77" spans="1:17">
      <c r="A77" s="3"/>
      <c r="B77" s="3"/>
      <c r="C77" s="3"/>
      <c r="D77" s="3"/>
      <c r="E77" s="3"/>
      <c r="F77" s="3"/>
      <c r="G77" s="3"/>
      <c r="H77" s="3"/>
    </row>
    <row r="78" spans="1:17">
      <c r="A78" s="3"/>
      <c r="B78" s="3"/>
      <c r="C78" s="25" t="str">
        <f>Source!G54</f>
        <v>Итого с непредвиденными</v>
      </c>
      <c r="D78" s="23">
        <f>IF(Source!AI54=0,"-", Source!AI54/1)</f>
        <v>128942.15</v>
      </c>
      <c r="E78" s="23" t="str">
        <f>IF(Source!AJ54=0,"-", Source!AJ54/1)</f>
        <v>-</v>
      </c>
      <c r="F78" s="23" t="str">
        <f>IF(Source!AK54=0,"-", Source!AK54/1)</f>
        <v>-</v>
      </c>
      <c r="G78" s="23">
        <f>G72+G76</f>
        <v>549.29899999999998</v>
      </c>
      <c r="H78" s="23">
        <f>H72+H76</f>
        <v>129491.44900000001</v>
      </c>
    </row>
    <row r="79" spans="1:17">
      <c r="A79" s="3"/>
      <c r="B79" s="3"/>
      <c r="C79" s="3"/>
      <c r="D79" s="3"/>
      <c r="E79" s="3"/>
      <c r="F79" s="3"/>
      <c r="G79" s="3"/>
      <c r="H79" s="3"/>
    </row>
    <row r="80" spans="1:17">
      <c r="A80" s="3"/>
      <c r="B80" s="3"/>
      <c r="C80" s="188" t="str">
        <f>Source!G56</f>
        <v>Средства на покрытие затрат по уплате налога на добавленную стоимость по итогу глав сводного сметного расчета</v>
      </c>
      <c r="D80" s="188"/>
      <c r="E80" s="188"/>
      <c r="F80" s="188"/>
      <c r="G80" s="188"/>
      <c r="H80" s="188"/>
      <c r="Q80" s="24" t="str">
        <f>Source!G56</f>
        <v>Средства на покрытие затрат по уплате налога на добавленную стоимость по итогу глав сводного сметного расчета</v>
      </c>
    </row>
    <row r="81" spans="1:8" ht="51">
      <c r="A81" s="18">
        <v>9</v>
      </c>
      <c r="B81" s="19" t="str">
        <f>Source!E57</f>
        <v>№ 425-ФЗ от 25.11.2025 г</v>
      </c>
      <c r="C81" s="20" t="str">
        <f>Source!G57</f>
        <v>Средства на покрытие затрат по уплате налога на добавленную стоимость по итогу глав сводного сметного расчета (за исключением ст. 149-150 НК РФ)</v>
      </c>
      <c r="D81" s="21">
        <f>IF(Source!AI57=0,"-", Source!AI57/1)</f>
        <v>28367.27</v>
      </c>
      <c r="E81" s="21" t="str">
        <f>IF(Source!AJ57=0,"-", Source!AJ57/1)</f>
        <v>-</v>
      </c>
      <c r="F81" s="21" t="str">
        <f>IF(Source!AK57=0,"-", Source!AK57/1)</f>
        <v>-</v>
      </c>
      <c r="G81" s="21">
        <f>G78*0.22</f>
        <v>120.84577999999999</v>
      </c>
      <c r="H81" s="21">
        <f>D81+G81</f>
        <v>28488.11578</v>
      </c>
    </row>
    <row r="82" spans="1:8">
      <c r="A82" s="3"/>
      <c r="B82" s="3"/>
      <c r="C82" s="22" t="str">
        <f>CONCATENATE("Итого по ", Source!F56)</f>
        <v>Итого по НДС</v>
      </c>
      <c r="D82" s="23">
        <f>IF(Source!AI56=0,"-", Source!AI56/1)</f>
        <v>28367.27</v>
      </c>
      <c r="E82" s="23" t="str">
        <f>IF(Source!AJ56=0,"-", Source!AJ56/1)</f>
        <v>-</v>
      </c>
      <c r="F82" s="23" t="str">
        <f>IF(Source!AK56=0,"-", Source!AK56/1)</f>
        <v>-</v>
      </c>
      <c r="G82" s="23">
        <f>G81</f>
        <v>120.84577999999999</v>
      </c>
      <c r="H82" s="23">
        <f>H81</f>
        <v>28488.11578</v>
      </c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 ht="25.5">
      <c r="A84" s="3"/>
      <c r="B84" s="3"/>
      <c r="C84" s="25" t="str">
        <f>Source!G58</f>
        <v>Стоимость в уровне цен на 4 квартал 2025 года с учетом НДС</v>
      </c>
      <c r="D84" s="23">
        <f>IF(Source!AI58=0,"-", Source!AI58/1)</f>
        <v>157309.42000000001</v>
      </c>
      <c r="E84" s="23" t="str">
        <f>IF(Source!AJ58=0,"-", Source!AJ58/1)</f>
        <v>-</v>
      </c>
      <c r="F84" s="23" t="str">
        <f>IF(Source!AK58=0,"-", Source!AK58/1)</f>
        <v>-</v>
      </c>
      <c r="G84" s="23">
        <f>G78+G82</f>
        <v>670.14477999999997</v>
      </c>
      <c r="H84" s="23">
        <f>H78+H82+0.01</f>
        <v>157979.57478000002</v>
      </c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 ht="38.25" hidden="1">
      <c r="A86" s="3"/>
      <c r="B86" s="3"/>
      <c r="C86" s="28" t="s">
        <v>200</v>
      </c>
      <c r="D86" s="29"/>
      <c r="E86" s="29"/>
      <c r="F86" s="29"/>
      <c r="G86" s="29"/>
      <c r="H86" s="29">
        <f>H84*1.098</f>
        <v>173461.57310844003</v>
      </c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 ht="13.15" customHeight="1">
      <c r="A90" s="10"/>
      <c r="B90" s="10" t="s">
        <v>195</v>
      </c>
      <c r="C90" s="10"/>
      <c r="D90" s="10"/>
      <c r="E90" s="12"/>
      <c r="F90" s="185" t="str">
        <f>IF(Source!L4&lt;&gt;"",Source!L4," ")</f>
        <v>Ижелеева К.В.</v>
      </c>
      <c r="G90" s="185"/>
      <c r="H90" s="10"/>
    </row>
    <row r="91" spans="1:8" ht="13.15" customHeight="1">
      <c r="A91" s="10"/>
      <c r="B91" s="26"/>
      <c r="C91" s="26"/>
      <c r="D91" s="26"/>
      <c r="E91" s="186" t="s">
        <v>197</v>
      </c>
      <c r="F91" s="186"/>
      <c r="G91" s="186"/>
      <c r="H91" s="26"/>
    </row>
    <row r="92" spans="1:8" ht="13.15" customHeight="1">
      <c r="A92" s="10"/>
      <c r="B92" s="26"/>
      <c r="C92" s="26"/>
      <c r="D92" s="26"/>
      <c r="E92" s="9"/>
      <c r="F92" s="9"/>
      <c r="G92" s="9"/>
      <c r="H92" s="26"/>
    </row>
    <row r="93" spans="1:8" ht="13.15" customHeight="1">
      <c r="A93" s="10"/>
      <c r="B93" s="10" t="s">
        <v>196</v>
      </c>
      <c r="C93" s="10"/>
      <c r="D93" s="10"/>
      <c r="E93" s="12"/>
      <c r="F93" s="185" t="str">
        <f>IF(Source!M4&lt;&gt;"",Source!M4," ")</f>
        <v>Лукиянов В.В.</v>
      </c>
      <c r="G93" s="185"/>
      <c r="H93" s="10"/>
    </row>
    <row r="94" spans="1:8" ht="13.15" customHeight="1">
      <c r="A94" s="10"/>
      <c r="B94" s="26"/>
      <c r="C94" s="26"/>
      <c r="D94" s="26"/>
      <c r="E94" s="186" t="s">
        <v>197</v>
      </c>
      <c r="F94" s="186"/>
      <c r="G94" s="186"/>
      <c r="H94" s="26"/>
    </row>
    <row r="95" spans="1:8" ht="13.15" customHeight="1">
      <c r="A95" s="10"/>
      <c r="B95" s="26"/>
      <c r="C95" s="26"/>
      <c r="D95" s="26"/>
      <c r="E95" s="9"/>
      <c r="F95" s="9"/>
      <c r="G95" s="9"/>
      <c r="H95" s="26"/>
    </row>
    <row r="96" spans="1:8" ht="13.15" customHeight="1">
      <c r="A96" s="10"/>
      <c r="B96" s="10" t="str">
        <f>CONCATENATE("Начальник ", Source!O4, " отдела")</f>
        <v>Начальник сметного отдела</v>
      </c>
      <c r="C96" s="10"/>
      <c r="D96" s="10"/>
      <c r="E96" s="12"/>
      <c r="F96" s="185" t="str">
        <f>IF(Source!N4&lt;&gt;"",Source!N4," ")</f>
        <v>Заковряшина Н.О.</v>
      </c>
      <c r="G96" s="185"/>
      <c r="H96" s="10"/>
    </row>
    <row r="97" spans="1:8" ht="13.15" customHeight="1">
      <c r="A97" s="10"/>
      <c r="B97" s="187" t="s">
        <v>198</v>
      </c>
      <c r="C97" s="187"/>
      <c r="D97" s="187"/>
      <c r="E97" s="186" t="s">
        <v>197</v>
      </c>
      <c r="F97" s="186"/>
      <c r="G97" s="186"/>
      <c r="H97" s="26"/>
    </row>
    <row r="98" spans="1:8" ht="13.15" customHeight="1">
      <c r="A98" s="10"/>
      <c r="B98" s="26"/>
      <c r="C98" s="27"/>
      <c r="D98" s="27"/>
      <c r="E98" s="9"/>
      <c r="F98" s="9"/>
      <c r="G98" s="9"/>
      <c r="H98" s="26"/>
    </row>
    <row r="99" spans="1:8" ht="13.15" customHeight="1">
      <c r="A99" s="10"/>
      <c r="B99" s="10" t="s">
        <v>178</v>
      </c>
      <c r="C99" s="10" t="str">
        <f>IF(Source!R4&lt;&gt;"",Source!R4," ")</f>
        <v>Начальник отдела сопровождения проектно-изыскательских работ</v>
      </c>
      <c r="D99" s="12"/>
      <c r="E99" s="12"/>
      <c r="F99" s="185" t="str">
        <f>IF(Source!I4&lt;&gt;"",Source!I4," ")</f>
        <v>Паркаев А.А.</v>
      </c>
      <c r="G99" s="185"/>
      <c r="H99" s="10"/>
    </row>
    <row r="100" spans="1:8" ht="13.15" customHeight="1">
      <c r="A100" s="10"/>
      <c r="B100" s="26"/>
      <c r="C100" s="26"/>
      <c r="D100" s="186" t="s">
        <v>199</v>
      </c>
      <c r="E100" s="186"/>
      <c r="F100" s="186"/>
      <c r="G100" s="186"/>
      <c r="H100" s="26"/>
    </row>
    <row r="101" spans="1:8">
      <c r="A101" s="3"/>
      <c r="B101" s="3"/>
      <c r="C101" s="3"/>
      <c r="D101" s="3"/>
      <c r="E101" s="3"/>
      <c r="F101" s="3"/>
      <c r="G101" s="3"/>
      <c r="H101" s="3"/>
    </row>
  </sheetData>
  <mergeCells count="33">
    <mergeCell ref="C24:H24"/>
    <mergeCell ref="A4:H4"/>
    <mergeCell ref="A10:H10"/>
    <mergeCell ref="A11:H11"/>
    <mergeCell ref="A14:H14"/>
    <mergeCell ref="A16:H16"/>
    <mergeCell ref="A17:H17"/>
    <mergeCell ref="A18:H18"/>
    <mergeCell ref="A21:A22"/>
    <mergeCell ref="B21:B22"/>
    <mergeCell ref="C21:C22"/>
    <mergeCell ref="D21:H21"/>
    <mergeCell ref="C80:H80"/>
    <mergeCell ref="C28:H28"/>
    <mergeCell ref="C32:H32"/>
    <mergeCell ref="C35:H35"/>
    <mergeCell ref="C38:H38"/>
    <mergeCell ref="C41:H41"/>
    <mergeCell ref="C44:H44"/>
    <mergeCell ref="C49:H49"/>
    <mergeCell ref="C55:H55"/>
    <mergeCell ref="C62:H62"/>
    <mergeCell ref="C68:H68"/>
    <mergeCell ref="C74:H74"/>
    <mergeCell ref="F99:G99"/>
    <mergeCell ref="D100:G100"/>
    <mergeCell ref="F90:G90"/>
    <mergeCell ref="E91:G91"/>
    <mergeCell ref="F93:G93"/>
    <mergeCell ref="E94:G94"/>
    <mergeCell ref="F96:G96"/>
    <mergeCell ref="B97:D97"/>
    <mergeCell ref="E97:G97"/>
  </mergeCells>
  <pageMargins left="0.4" right="0.2" top="0.2" bottom="0.4" header="0.2" footer="0.2"/>
  <pageSetup paperSize="9" fitToHeight="0" orientation="landscape" r:id="rId1"/>
  <headerFooter>
    <oddHeader>&amp;L&amp;8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C780C-506A-424C-81F9-1F22FC60B01C}">
  <dimension ref="A1:BM139"/>
  <sheetViews>
    <sheetView workbookViewId="0"/>
  </sheetViews>
  <sheetFormatPr defaultColWidth="9.140625" defaultRowHeight="12.75"/>
  <cols>
    <col min="1" max="256" width="9.140625" customWidth="1"/>
  </cols>
  <sheetData>
    <row r="1" spans="1:65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67869</v>
      </c>
      <c r="M1">
        <v>10</v>
      </c>
      <c r="N1">
        <v>12</v>
      </c>
      <c r="O1">
        <v>0</v>
      </c>
      <c r="P1">
        <v>0</v>
      </c>
      <c r="Q1">
        <v>3</v>
      </c>
    </row>
    <row r="4" spans="1:65">
      <c r="A4" s="1">
        <v>5</v>
      </c>
      <c r="B4" s="1">
        <v>1</v>
      </c>
      <c r="C4" s="1">
        <v>-1</v>
      </c>
      <c r="D4" s="1">
        <v>23</v>
      </c>
      <c r="E4" s="1">
        <v>42</v>
      </c>
      <c r="F4" s="1" t="s">
        <v>3</v>
      </c>
      <c r="G4" s="1" t="s">
        <v>176</v>
      </c>
      <c r="H4" s="1" t="s">
        <v>4</v>
      </c>
      <c r="I4" s="1" t="s">
        <v>5</v>
      </c>
      <c r="J4" s="1" t="s">
        <v>3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10</v>
      </c>
      <c r="P4" s="1"/>
      <c r="Q4" s="1" t="s">
        <v>3</v>
      </c>
      <c r="R4" s="1" t="s">
        <v>11</v>
      </c>
      <c r="S4" s="1" t="s">
        <v>3</v>
      </c>
      <c r="T4" s="1" t="s">
        <v>3</v>
      </c>
      <c r="U4" s="1" t="s">
        <v>3</v>
      </c>
      <c r="V4" s="1" t="s">
        <v>3</v>
      </c>
      <c r="W4" s="1">
        <v>108429162</v>
      </c>
      <c r="X4" s="1">
        <v>2025</v>
      </c>
      <c r="Y4" s="1">
        <v>10</v>
      </c>
      <c r="Z4" s="1" t="s">
        <v>12</v>
      </c>
      <c r="AA4" s="1">
        <v>45993</v>
      </c>
      <c r="AB4" s="1" t="s">
        <v>3</v>
      </c>
      <c r="AC4" s="1">
        <v>42.19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42.19</v>
      </c>
      <c r="AJ4" s="1"/>
      <c r="AK4" s="1" t="s">
        <v>3</v>
      </c>
      <c r="AL4" s="1">
        <v>0</v>
      </c>
      <c r="AM4" s="1">
        <v>0</v>
      </c>
      <c r="AN4" s="1">
        <v>0</v>
      </c>
      <c r="AO4" s="1">
        <v>157309.42000000001</v>
      </c>
      <c r="AP4" s="1">
        <v>0</v>
      </c>
      <c r="AQ4" s="1">
        <v>0</v>
      </c>
      <c r="AR4" s="1">
        <v>0</v>
      </c>
      <c r="AS4" s="1">
        <v>4035.1</v>
      </c>
      <c r="AT4" s="1">
        <v>0</v>
      </c>
      <c r="AU4" s="1">
        <v>161344.52000000002</v>
      </c>
      <c r="AV4" s="1">
        <v>0</v>
      </c>
      <c r="AW4" s="1">
        <v>0</v>
      </c>
      <c r="AX4" s="1">
        <v>0</v>
      </c>
      <c r="AY4" s="1">
        <v>0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>
        <v>0</v>
      </c>
      <c r="BM4" s="1">
        <v>0</v>
      </c>
    </row>
    <row r="5" spans="1:65">
      <c r="A5" s="1">
        <v>1</v>
      </c>
      <c r="B5" s="1">
        <v>1</v>
      </c>
      <c r="C5" s="1">
        <v>-1</v>
      </c>
      <c r="D5" s="1"/>
      <c r="E5" s="1"/>
      <c r="F5" s="1" t="s">
        <v>13</v>
      </c>
      <c r="G5" s="1" t="s">
        <v>13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3</v>
      </c>
      <c r="P5" s="1">
        <v>0</v>
      </c>
      <c r="Q5" s="1" t="s">
        <v>3</v>
      </c>
      <c r="R5" s="1" t="s">
        <v>3</v>
      </c>
      <c r="S5" s="1" t="s">
        <v>3</v>
      </c>
      <c r="T5" s="1" t="s">
        <v>3</v>
      </c>
      <c r="U5" s="1" t="s">
        <v>3</v>
      </c>
      <c r="V5" s="1" t="s">
        <v>3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>
        <v>0</v>
      </c>
    </row>
    <row r="10" spans="1:65">
      <c r="A10" s="1">
        <v>35</v>
      </c>
      <c r="B10" s="1">
        <v>20</v>
      </c>
      <c r="C10" s="1">
        <v>108429162</v>
      </c>
      <c r="D10" s="1">
        <v>1</v>
      </c>
      <c r="E10" s="1">
        <v>0</v>
      </c>
      <c r="F10" s="1">
        <v>1</v>
      </c>
      <c r="G10" s="1">
        <v>61</v>
      </c>
      <c r="H10" s="1">
        <v>64</v>
      </c>
      <c r="I10" s="1">
        <v>82</v>
      </c>
      <c r="J10" s="1">
        <v>130</v>
      </c>
      <c r="K10" s="1">
        <v>0</v>
      </c>
    </row>
    <row r="12" spans="1:65">
      <c r="A12" s="1"/>
      <c r="B12" s="1">
        <v>1</v>
      </c>
      <c r="C12" s="1"/>
      <c r="D12" s="1"/>
      <c r="E12" s="1" t="s">
        <v>3</v>
      </c>
      <c r="F12" s="1" t="s">
        <v>14</v>
      </c>
      <c r="G12" s="1" t="s">
        <v>15</v>
      </c>
      <c r="H12" s="1">
        <v>1</v>
      </c>
      <c r="I12" s="1">
        <v>0</v>
      </c>
      <c r="J12" s="1">
        <v>0</v>
      </c>
      <c r="K12" s="1">
        <v>4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 t="s">
        <v>3</v>
      </c>
      <c r="AI12" s="1">
        <v>0</v>
      </c>
      <c r="AJ12" s="1">
        <v>0</v>
      </c>
      <c r="AK12" s="1">
        <v>0</v>
      </c>
      <c r="AL12" s="1">
        <v>27.09</v>
      </c>
      <c r="AM12" s="1">
        <v>27.09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  <row r="13" spans="1:65">
      <c r="A13" s="2"/>
      <c r="B13" s="2">
        <v>1</v>
      </c>
      <c r="C13" s="2"/>
      <c r="D13" s="2"/>
      <c r="E13" s="2" t="s">
        <v>16</v>
      </c>
      <c r="F13" s="2" t="s">
        <v>17</v>
      </c>
      <c r="G13" s="2" t="s">
        <v>18</v>
      </c>
      <c r="H13" s="2">
        <v>1</v>
      </c>
      <c r="I13" s="2">
        <v>1</v>
      </c>
      <c r="J13" s="2">
        <v>0</v>
      </c>
      <c r="K13" s="2">
        <v>55412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 t="s">
        <v>19</v>
      </c>
      <c r="AI13" s="2">
        <v>0</v>
      </c>
      <c r="AJ13" s="2">
        <v>0</v>
      </c>
      <c r="AK13" s="2">
        <v>0</v>
      </c>
      <c r="AL13" s="2">
        <v>27.09</v>
      </c>
      <c r="AM13" s="2">
        <v>27.09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</row>
    <row r="14" spans="1:65">
      <c r="A14" s="1"/>
      <c r="B14" s="1">
        <v>1</v>
      </c>
      <c r="C14" s="1"/>
      <c r="D14" s="1"/>
      <c r="E14" s="1" t="s">
        <v>3</v>
      </c>
      <c r="F14" s="1" t="s">
        <v>20</v>
      </c>
      <c r="G14" s="1" t="s">
        <v>21</v>
      </c>
      <c r="H14" s="1">
        <v>4</v>
      </c>
      <c r="I14" s="1">
        <v>0</v>
      </c>
      <c r="J14" s="1">
        <v>0</v>
      </c>
      <c r="K14" s="1">
        <v>7</v>
      </c>
      <c r="L14" s="1">
        <v>0</v>
      </c>
      <c r="M14" s="1">
        <v>0</v>
      </c>
      <c r="N14" s="1">
        <v>0</v>
      </c>
      <c r="O14" s="1">
        <v>2</v>
      </c>
      <c r="P14" s="1">
        <v>0</v>
      </c>
      <c r="Q14" s="1">
        <v>0</v>
      </c>
      <c r="R14" s="1">
        <v>0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 t="s">
        <v>3</v>
      </c>
      <c r="AI14" s="1">
        <v>119634.55</v>
      </c>
      <c r="AJ14" s="1">
        <v>0</v>
      </c>
      <c r="AK14" s="1">
        <v>0</v>
      </c>
      <c r="AL14" s="1">
        <v>0</v>
      </c>
      <c r="AM14" s="1">
        <v>119634.55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119634.55</v>
      </c>
      <c r="BC14" s="1">
        <v>0</v>
      </c>
    </row>
    <row r="15" spans="1:65">
      <c r="B15">
        <v>0</v>
      </c>
      <c r="C15">
        <v>2</v>
      </c>
      <c r="D15">
        <v>110494802</v>
      </c>
      <c r="E15" t="s">
        <v>22</v>
      </c>
      <c r="F15" t="s">
        <v>3</v>
      </c>
      <c r="G15" t="s">
        <v>23</v>
      </c>
      <c r="H15">
        <v>4</v>
      </c>
      <c r="I15">
        <v>0</v>
      </c>
      <c r="J15">
        <v>54</v>
      </c>
      <c r="K15">
        <v>55396</v>
      </c>
      <c r="L15">
        <v>3</v>
      </c>
      <c r="M15">
        <v>110494873</v>
      </c>
      <c r="N15">
        <v>1</v>
      </c>
      <c r="O15">
        <v>106577040</v>
      </c>
      <c r="P15">
        <v>0</v>
      </c>
      <c r="Q15">
        <v>0</v>
      </c>
      <c r="R15">
        <v>766.02557669999999</v>
      </c>
      <c r="AH15" t="s">
        <v>24</v>
      </c>
      <c r="AI15">
        <v>21025.18</v>
      </c>
      <c r="AJ15">
        <v>0</v>
      </c>
      <c r="AK15">
        <v>0</v>
      </c>
      <c r="AL15">
        <v>0</v>
      </c>
      <c r="AM15">
        <v>21025.18</v>
      </c>
      <c r="AN15">
        <v>0</v>
      </c>
      <c r="AO15">
        <v>12315.79</v>
      </c>
      <c r="AP15">
        <v>18079.54</v>
      </c>
      <c r="AQ15">
        <v>3932.95</v>
      </c>
      <c r="AR15">
        <v>252.78</v>
      </c>
      <c r="AS15">
        <v>1475.24</v>
      </c>
      <c r="AT15">
        <v>4.12</v>
      </c>
      <c r="AU15">
        <v>0.5</v>
      </c>
      <c r="AV15">
        <v>0</v>
      </c>
      <c r="AW15">
        <v>1846.21</v>
      </c>
      <c r="AX15">
        <v>1099.43</v>
      </c>
      <c r="AY15">
        <v>0</v>
      </c>
      <c r="AZ15">
        <v>0</v>
      </c>
      <c r="BA15">
        <v>102.78</v>
      </c>
      <c r="BB15">
        <v>21025.18</v>
      </c>
      <c r="BC15">
        <v>0</v>
      </c>
    </row>
    <row r="16" spans="1:65">
      <c r="B16">
        <v>0</v>
      </c>
      <c r="C16">
        <v>2</v>
      </c>
      <c r="D16">
        <v>110496543</v>
      </c>
      <c r="E16" t="s">
        <v>25</v>
      </c>
      <c r="F16" t="s">
        <v>3</v>
      </c>
      <c r="G16" t="s">
        <v>26</v>
      </c>
      <c r="H16">
        <v>4</v>
      </c>
      <c r="I16">
        <v>0</v>
      </c>
      <c r="J16">
        <v>53</v>
      </c>
      <c r="K16">
        <v>55395</v>
      </c>
      <c r="L16">
        <v>3</v>
      </c>
      <c r="M16">
        <v>110496613</v>
      </c>
      <c r="N16">
        <v>1</v>
      </c>
      <c r="O16">
        <v>106577040</v>
      </c>
      <c r="P16">
        <v>0</v>
      </c>
      <c r="Q16">
        <v>0</v>
      </c>
      <c r="R16">
        <v>2875.2218567999998</v>
      </c>
      <c r="AH16" t="s">
        <v>24</v>
      </c>
      <c r="AI16">
        <v>86481.82</v>
      </c>
      <c r="AJ16">
        <v>0</v>
      </c>
      <c r="AK16">
        <v>0</v>
      </c>
      <c r="AL16">
        <v>0</v>
      </c>
      <c r="AM16">
        <v>86481.82</v>
      </c>
      <c r="AN16">
        <v>0</v>
      </c>
      <c r="AO16">
        <v>58703.81</v>
      </c>
      <c r="AP16">
        <v>77250.960000000006</v>
      </c>
      <c r="AQ16">
        <v>12749.05</v>
      </c>
      <c r="AR16">
        <v>1080.94</v>
      </c>
      <c r="AS16">
        <v>4409.7299999999996</v>
      </c>
      <c r="AT16">
        <v>12.07</v>
      </c>
      <c r="AU16">
        <v>2.11</v>
      </c>
      <c r="AV16">
        <v>0</v>
      </c>
      <c r="AW16">
        <v>5850.09</v>
      </c>
      <c r="AX16">
        <v>3380.77</v>
      </c>
      <c r="AY16">
        <v>0</v>
      </c>
      <c r="AZ16">
        <v>0</v>
      </c>
      <c r="BA16">
        <v>307.43</v>
      </c>
      <c r="BB16">
        <v>86481.82</v>
      </c>
      <c r="BC16">
        <v>0</v>
      </c>
    </row>
    <row r="17" spans="1:55">
      <c r="B17">
        <v>0</v>
      </c>
      <c r="C17">
        <v>2</v>
      </c>
      <c r="D17">
        <v>110630428</v>
      </c>
      <c r="E17" t="s">
        <v>27</v>
      </c>
      <c r="F17" t="s">
        <v>3</v>
      </c>
      <c r="G17" t="s">
        <v>28</v>
      </c>
      <c r="H17">
        <v>4</v>
      </c>
      <c r="I17">
        <v>0</v>
      </c>
      <c r="J17">
        <v>61</v>
      </c>
      <c r="K17">
        <v>55409</v>
      </c>
      <c r="L17">
        <v>3</v>
      </c>
      <c r="M17">
        <v>110630498</v>
      </c>
      <c r="N17">
        <v>1</v>
      </c>
      <c r="O17">
        <v>106577040</v>
      </c>
      <c r="P17">
        <v>0</v>
      </c>
      <c r="Q17">
        <v>0</v>
      </c>
      <c r="R17">
        <v>1860.4378862000003</v>
      </c>
      <c r="AH17" t="s">
        <v>24</v>
      </c>
      <c r="AI17">
        <v>55949.55</v>
      </c>
      <c r="AJ17">
        <v>0</v>
      </c>
      <c r="AK17">
        <v>0</v>
      </c>
      <c r="AL17">
        <v>0</v>
      </c>
      <c r="AM17">
        <v>55949.55</v>
      </c>
      <c r="AN17">
        <v>0</v>
      </c>
      <c r="AO17">
        <v>34888.57</v>
      </c>
      <c r="AP17">
        <v>48833.45</v>
      </c>
      <c r="AQ17">
        <v>9233.7199999999993</v>
      </c>
      <c r="AR17">
        <v>618.91999999999996</v>
      </c>
      <c r="AS17">
        <v>3872.59</v>
      </c>
      <c r="AT17">
        <v>10.82</v>
      </c>
      <c r="AU17">
        <v>1.21</v>
      </c>
      <c r="AV17">
        <v>0</v>
      </c>
      <c r="AW17">
        <v>4572.1099999999997</v>
      </c>
      <c r="AX17">
        <v>2543.9899999999998</v>
      </c>
      <c r="AY17">
        <v>0</v>
      </c>
      <c r="AZ17">
        <v>0</v>
      </c>
      <c r="BA17">
        <v>219.65</v>
      </c>
      <c r="BB17">
        <v>55949.55</v>
      </c>
      <c r="BC17">
        <v>0</v>
      </c>
    </row>
    <row r="18" spans="1:55">
      <c r="B18">
        <v>0</v>
      </c>
      <c r="C18">
        <v>2</v>
      </c>
      <c r="D18">
        <v>110668641</v>
      </c>
      <c r="E18" t="s">
        <v>29</v>
      </c>
      <c r="F18" t="s">
        <v>3</v>
      </c>
      <c r="G18" t="s">
        <v>30</v>
      </c>
      <c r="H18">
        <v>4</v>
      </c>
      <c r="I18">
        <v>0</v>
      </c>
      <c r="J18">
        <v>65</v>
      </c>
      <c r="K18">
        <v>55414</v>
      </c>
      <c r="L18">
        <v>3</v>
      </c>
      <c r="M18">
        <v>110668711</v>
      </c>
      <c r="N18">
        <v>1</v>
      </c>
      <c r="O18">
        <v>106577040</v>
      </c>
      <c r="P18">
        <v>0</v>
      </c>
      <c r="Q18">
        <v>0</v>
      </c>
      <c r="R18">
        <v>3586.5053260900008</v>
      </c>
      <c r="AH18" t="s">
        <v>24</v>
      </c>
      <c r="AI18">
        <v>56666.720000000001</v>
      </c>
      <c r="AJ18">
        <v>0</v>
      </c>
      <c r="AK18">
        <v>0</v>
      </c>
      <c r="AL18">
        <v>0</v>
      </c>
      <c r="AM18">
        <v>56666.720000000001</v>
      </c>
      <c r="AN18">
        <v>0</v>
      </c>
      <c r="AO18">
        <v>31233.040000000001</v>
      </c>
      <c r="AP18">
        <v>50075.29</v>
      </c>
      <c r="AQ18">
        <v>14431.8</v>
      </c>
      <c r="AR18">
        <v>1820.08</v>
      </c>
      <c r="AS18">
        <v>2474.61</v>
      </c>
      <c r="AT18">
        <v>6.57</v>
      </c>
      <c r="AU18">
        <v>3.85</v>
      </c>
      <c r="AV18">
        <v>0</v>
      </c>
      <c r="AW18">
        <v>4440.43</v>
      </c>
      <c r="AX18">
        <v>2151.0100000000002</v>
      </c>
      <c r="AY18">
        <v>0</v>
      </c>
      <c r="AZ18">
        <v>0</v>
      </c>
      <c r="BA18">
        <v>115.75</v>
      </c>
      <c r="BB18">
        <v>56666.720000000001</v>
      </c>
      <c r="BC18">
        <v>0</v>
      </c>
    </row>
    <row r="19" spans="1:55">
      <c r="B19">
        <v>0</v>
      </c>
      <c r="C19">
        <v>2</v>
      </c>
      <c r="D19">
        <v>110634466</v>
      </c>
      <c r="E19" t="s">
        <v>31</v>
      </c>
      <c r="F19" t="s">
        <v>3</v>
      </c>
      <c r="G19" t="s">
        <v>32</v>
      </c>
      <c r="H19">
        <v>4</v>
      </c>
      <c r="I19">
        <v>0</v>
      </c>
      <c r="J19">
        <v>62</v>
      </c>
      <c r="K19">
        <v>55410</v>
      </c>
      <c r="L19">
        <v>3</v>
      </c>
      <c r="M19">
        <v>110634536</v>
      </c>
      <c r="N19">
        <v>1</v>
      </c>
      <c r="O19">
        <v>106577040</v>
      </c>
      <c r="P19">
        <v>0</v>
      </c>
      <c r="Q19">
        <v>0</v>
      </c>
      <c r="R19">
        <v>2379.1601057174998</v>
      </c>
      <c r="AH19" t="s">
        <v>24</v>
      </c>
      <c r="AI19">
        <v>47135.95</v>
      </c>
      <c r="AJ19">
        <v>0</v>
      </c>
      <c r="AK19">
        <v>0</v>
      </c>
      <c r="AL19">
        <v>0</v>
      </c>
      <c r="AM19">
        <v>47135.95</v>
      </c>
      <c r="AN19">
        <v>0</v>
      </c>
      <c r="AO19">
        <v>25457.51</v>
      </c>
      <c r="AP19">
        <v>41710.199999999997</v>
      </c>
      <c r="AQ19">
        <v>12580.86</v>
      </c>
      <c r="AR19">
        <v>1082.27</v>
      </c>
      <c r="AS19">
        <v>2463.6</v>
      </c>
      <c r="AT19">
        <v>6.85</v>
      </c>
      <c r="AU19">
        <v>2.14</v>
      </c>
      <c r="AV19">
        <v>0</v>
      </c>
      <c r="AW19">
        <v>3588.29</v>
      </c>
      <c r="AX19">
        <v>1837.47</v>
      </c>
      <c r="AY19">
        <v>0</v>
      </c>
      <c r="AZ19">
        <v>0</v>
      </c>
      <c r="BA19">
        <v>125.97</v>
      </c>
      <c r="BB19">
        <v>47135.95</v>
      </c>
      <c r="BC19">
        <v>0</v>
      </c>
    </row>
    <row r="20" spans="1:55">
      <c r="B20">
        <v>1</v>
      </c>
      <c r="C20">
        <v>2</v>
      </c>
      <c r="D20">
        <v>110636620</v>
      </c>
      <c r="E20" t="s">
        <v>33</v>
      </c>
      <c r="F20" t="s">
        <v>3</v>
      </c>
      <c r="G20" t="s">
        <v>34</v>
      </c>
      <c r="H20">
        <v>4</v>
      </c>
      <c r="I20">
        <v>0</v>
      </c>
      <c r="J20">
        <v>59</v>
      </c>
      <c r="K20">
        <v>55407</v>
      </c>
      <c r="L20">
        <v>3</v>
      </c>
      <c r="M20">
        <v>110636690</v>
      </c>
      <c r="N20">
        <v>1</v>
      </c>
      <c r="O20">
        <v>106577040</v>
      </c>
      <c r="P20">
        <v>0</v>
      </c>
      <c r="Q20">
        <v>0</v>
      </c>
      <c r="R20">
        <v>4087.0860402400003</v>
      </c>
      <c r="AH20" t="s">
        <v>24</v>
      </c>
      <c r="AI20">
        <v>119634.55</v>
      </c>
      <c r="AJ20">
        <v>0</v>
      </c>
      <c r="AK20">
        <v>0</v>
      </c>
      <c r="AL20">
        <v>0</v>
      </c>
      <c r="AM20">
        <v>119634.55</v>
      </c>
      <c r="AN20">
        <v>0</v>
      </c>
      <c r="AO20">
        <v>80172.539999999994</v>
      </c>
      <c r="AP20">
        <v>104761.16</v>
      </c>
      <c r="AQ20">
        <v>15134.07</v>
      </c>
      <c r="AR20">
        <v>1393.87</v>
      </c>
      <c r="AS20">
        <v>7196.62</v>
      </c>
      <c r="AT20">
        <v>19.690000000000001</v>
      </c>
      <c r="AU20">
        <v>2.78</v>
      </c>
      <c r="AV20">
        <v>0</v>
      </c>
      <c r="AW20">
        <v>9286.7099999999991</v>
      </c>
      <c r="AX20">
        <v>5586.68</v>
      </c>
      <c r="AY20">
        <v>0</v>
      </c>
      <c r="AZ20">
        <v>0</v>
      </c>
      <c r="BA20">
        <v>864.07</v>
      </c>
      <c r="BB20">
        <v>119634.55</v>
      </c>
      <c r="BC20">
        <v>0</v>
      </c>
    </row>
    <row r="21" spans="1:55">
      <c r="B21">
        <v>0</v>
      </c>
      <c r="C21">
        <v>2</v>
      </c>
      <c r="D21">
        <v>110638652</v>
      </c>
      <c r="E21" t="s">
        <v>35</v>
      </c>
      <c r="F21" t="s">
        <v>3</v>
      </c>
      <c r="G21" t="s">
        <v>36</v>
      </c>
      <c r="H21">
        <v>4</v>
      </c>
      <c r="I21">
        <v>0</v>
      </c>
      <c r="J21">
        <v>60</v>
      </c>
      <c r="K21">
        <v>55408</v>
      </c>
      <c r="L21">
        <v>3</v>
      </c>
      <c r="M21">
        <v>110638722</v>
      </c>
      <c r="N21">
        <v>1</v>
      </c>
      <c r="O21">
        <v>106577040</v>
      </c>
      <c r="P21">
        <v>0</v>
      </c>
      <c r="Q21">
        <v>0</v>
      </c>
      <c r="R21">
        <v>2688.4985701399987</v>
      </c>
      <c r="AH21" t="s">
        <v>24</v>
      </c>
      <c r="AI21">
        <v>66631.679999999993</v>
      </c>
      <c r="AJ21">
        <v>0</v>
      </c>
      <c r="AK21">
        <v>0</v>
      </c>
      <c r="AL21">
        <v>0</v>
      </c>
      <c r="AM21">
        <v>66631.679999999993</v>
      </c>
      <c r="AN21">
        <v>0</v>
      </c>
      <c r="AO21">
        <v>41921.19</v>
      </c>
      <c r="AP21">
        <v>57421.25</v>
      </c>
      <c r="AQ21">
        <v>9827.5400000000009</v>
      </c>
      <c r="AR21">
        <v>1078.6300000000001</v>
      </c>
      <c r="AS21">
        <v>4364.92</v>
      </c>
      <c r="AT21">
        <v>12.17</v>
      </c>
      <c r="AU21">
        <v>2.12</v>
      </c>
      <c r="AV21">
        <v>0</v>
      </c>
      <c r="AW21">
        <v>5816.96</v>
      </c>
      <c r="AX21">
        <v>3393.47</v>
      </c>
      <c r="AY21">
        <v>0</v>
      </c>
      <c r="AZ21">
        <v>0</v>
      </c>
      <c r="BA21">
        <v>228.96</v>
      </c>
      <c r="BB21">
        <v>66631.679999999993</v>
      </c>
      <c r="BC21">
        <v>0</v>
      </c>
    </row>
    <row r="22" spans="1:55">
      <c r="B22">
        <v>0</v>
      </c>
      <c r="C22">
        <v>2</v>
      </c>
      <c r="D22">
        <v>110677113</v>
      </c>
      <c r="E22" t="s">
        <v>37</v>
      </c>
      <c r="F22" t="s">
        <v>3</v>
      </c>
      <c r="G22" t="s">
        <v>38</v>
      </c>
      <c r="H22">
        <v>4</v>
      </c>
      <c r="I22">
        <v>0</v>
      </c>
      <c r="J22">
        <v>64</v>
      </c>
      <c r="K22">
        <v>55413</v>
      </c>
      <c r="L22">
        <v>3</v>
      </c>
      <c r="M22">
        <v>110677183</v>
      </c>
      <c r="N22">
        <v>1</v>
      </c>
      <c r="O22">
        <v>106577040</v>
      </c>
      <c r="P22">
        <v>0</v>
      </c>
      <c r="Q22">
        <v>0</v>
      </c>
      <c r="R22">
        <v>1741.7674235499994</v>
      </c>
      <c r="AH22" t="s">
        <v>24</v>
      </c>
      <c r="AI22">
        <v>30415.13</v>
      </c>
      <c r="AJ22">
        <v>0</v>
      </c>
      <c r="AK22">
        <v>0</v>
      </c>
      <c r="AL22">
        <v>0</v>
      </c>
      <c r="AM22">
        <v>30415.13</v>
      </c>
      <c r="AN22">
        <v>0</v>
      </c>
      <c r="AO22">
        <v>16098.99</v>
      </c>
      <c r="AP22">
        <v>26591.4</v>
      </c>
      <c r="AQ22">
        <v>8163</v>
      </c>
      <c r="AR22">
        <v>921.36</v>
      </c>
      <c r="AS22">
        <v>1366.02</v>
      </c>
      <c r="AT22">
        <v>3.47</v>
      </c>
      <c r="AU22">
        <v>1.94</v>
      </c>
      <c r="AV22">
        <v>0</v>
      </c>
      <c r="AW22">
        <v>2515.34</v>
      </c>
      <c r="AX22">
        <v>1308.3900000000001</v>
      </c>
      <c r="AY22">
        <v>0</v>
      </c>
      <c r="AZ22">
        <v>0</v>
      </c>
      <c r="BA22">
        <v>42.04</v>
      </c>
      <c r="BB22">
        <v>30415.13</v>
      </c>
      <c r="BC22">
        <v>0</v>
      </c>
    </row>
    <row r="23" spans="1:55">
      <c r="A23" s="1"/>
      <c r="B23" s="1">
        <v>1</v>
      </c>
      <c r="C23" s="1"/>
      <c r="D23" s="1"/>
      <c r="E23" s="1" t="s">
        <v>3</v>
      </c>
      <c r="F23" s="1" t="s">
        <v>39</v>
      </c>
      <c r="G23" s="1" t="s">
        <v>40</v>
      </c>
      <c r="H23" s="1">
        <v>5</v>
      </c>
      <c r="I23" s="1">
        <v>0</v>
      </c>
      <c r="J23" s="1">
        <v>0</v>
      </c>
      <c r="K23" s="1">
        <v>9</v>
      </c>
      <c r="L23" s="1">
        <v>0</v>
      </c>
      <c r="M23" s="1">
        <v>0</v>
      </c>
      <c r="N23" s="1">
        <v>0</v>
      </c>
      <c r="O23" s="1">
        <v>3</v>
      </c>
      <c r="P23" s="1">
        <v>0</v>
      </c>
      <c r="Q23" s="1">
        <v>0</v>
      </c>
      <c r="R23" s="1">
        <v>0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 t="s">
        <v>3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</row>
    <row r="24" spans="1:55">
      <c r="A24" s="1"/>
      <c r="B24" s="1">
        <v>1</v>
      </c>
      <c r="C24" s="1"/>
      <c r="D24" s="1"/>
      <c r="E24" s="1" t="s">
        <v>3</v>
      </c>
      <c r="F24" s="1" t="s">
        <v>41</v>
      </c>
      <c r="G24" s="1" t="s">
        <v>42</v>
      </c>
      <c r="H24" s="1">
        <v>6</v>
      </c>
      <c r="I24" s="1">
        <v>0</v>
      </c>
      <c r="J24" s="1">
        <v>0</v>
      </c>
      <c r="K24" s="1">
        <v>10</v>
      </c>
      <c r="L24" s="1">
        <v>0</v>
      </c>
      <c r="M24" s="1">
        <v>0</v>
      </c>
      <c r="N24" s="1">
        <v>0</v>
      </c>
      <c r="O24" s="1">
        <v>4</v>
      </c>
      <c r="P24" s="1">
        <v>0</v>
      </c>
      <c r="Q24" s="1">
        <v>0</v>
      </c>
      <c r="R24" s="1">
        <v>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 t="s">
        <v>3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</row>
    <row r="25" spans="1:55">
      <c r="A25" s="1"/>
      <c r="B25" s="1">
        <v>1</v>
      </c>
      <c r="C25" s="1"/>
      <c r="D25" s="1"/>
      <c r="E25" s="1" t="s">
        <v>3</v>
      </c>
      <c r="F25" s="1" t="s">
        <v>43</v>
      </c>
      <c r="G25" s="1" t="s">
        <v>44</v>
      </c>
      <c r="H25" s="1">
        <v>7</v>
      </c>
      <c r="I25" s="1">
        <v>0</v>
      </c>
      <c r="J25" s="1">
        <v>0</v>
      </c>
      <c r="K25" s="1">
        <v>11</v>
      </c>
      <c r="L25" s="1">
        <v>0</v>
      </c>
      <c r="M25" s="1">
        <v>0</v>
      </c>
      <c r="N25" s="1">
        <v>0</v>
      </c>
      <c r="O25" s="1">
        <v>5</v>
      </c>
      <c r="P25" s="1">
        <v>0</v>
      </c>
      <c r="Q25" s="1">
        <v>0</v>
      </c>
      <c r="R25" s="1">
        <v>0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 t="s">
        <v>3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</row>
    <row r="26" spans="1:55">
      <c r="A26" s="1"/>
      <c r="B26" s="1">
        <v>1</v>
      </c>
      <c r="C26" s="1"/>
      <c r="D26" s="1"/>
      <c r="E26" s="1" t="s">
        <v>3</v>
      </c>
      <c r="F26" s="1" t="s">
        <v>45</v>
      </c>
      <c r="G26" s="1" t="s">
        <v>46</v>
      </c>
      <c r="H26" s="1">
        <v>8</v>
      </c>
      <c r="I26" s="1">
        <v>0</v>
      </c>
      <c r="J26" s="1">
        <v>0</v>
      </c>
      <c r="K26" s="1">
        <v>12</v>
      </c>
      <c r="L26" s="1">
        <v>0</v>
      </c>
      <c r="M26" s="1">
        <v>0</v>
      </c>
      <c r="N26" s="1">
        <v>0</v>
      </c>
      <c r="O26" s="1">
        <v>6</v>
      </c>
      <c r="P26" s="1">
        <v>0</v>
      </c>
      <c r="Q26" s="1">
        <v>0</v>
      </c>
      <c r="R26" s="1">
        <v>0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 t="s">
        <v>3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</row>
    <row r="27" spans="1:55">
      <c r="A27" s="1"/>
      <c r="B27" s="1">
        <v>1</v>
      </c>
      <c r="C27" s="1"/>
      <c r="D27" s="1"/>
      <c r="E27" s="1" t="s">
        <v>3</v>
      </c>
      <c r="F27" s="1" t="s">
        <v>47</v>
      </c>
      <c r="G27" s="1" t="s">
        <v>48</v>
      </c>
      <c r="H27" s="1">
        <v>9</v>
      </c>
      <c r="I27" s="1">
        <v>0</v>
      </c>
      <c r="J27" s="1">
        <v>0</v>
      </c>
      <c r="K27" s="1">
        <v>13</v>
      </c>
      <c r="L27" s="1">
        <v>0</v>
      </c>
      <c r="M27" s="1">
        <v>0</v>
      </c>
      <c r="N27" s="1">
        <v>0</v>
      </c>
      <c r="O27" s="1">
        <v>7</v>
      </c>
      <c r="P27" s="1">
        <v>0</v>
      </c>
      <c r="Q27" s="1">
        <v>0</v>
      </c>
      <c r="R27" s="1">
        <v>0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 t="s">
        <v>3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</row>
    <row r="28" spans="1:55">
      <c r="A28" s="1"/>
      <c r="B28" s="1">
        <v>1</v>
      </c>
      <c r="C28" s="1"/>
      <c r="D28" s="1"/>
      <c r="E28" s="1" t="s">
        <v>3</v>
      </c>
      <c r="F28" s="1" t="s">
        <v>49</v>
      </c>
      <c r="G28" s="1" t="s">
        <v>50</v>
      </c>
      <c r="H28" s="1">
        <v>10</v>
      </c>
      <c r="I28" s="1">
        <v>0</v>
      </c>
      <c r="J28" s="1">
        <v>0</v>
      </c>
      <c r="K28" s="1">
        <v>60</v>
      </c>
      <c r="L28" s="1">
        <v>9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-1</v>
      </c>
      <c r="T28" s="1">
        <v>0</v>
      </c>
      <c r="U28" s="1" t="s">
        <v>3</v>
      </c>
      <c r="V28" s="1" t="s">
        <v>3</v>
      </c>
      <c r="W28" s="1">
        <v>-1</v>
      </c>
      <c r="X28" s="1">
        <v>0</v>
      </c>
      <c r="Y28" s="1" t="s">
        <v>3</v>
      </c>
      <c r="Z28" s="1" t="s">
        <v>3</v>
      </c>
      <c r="AA28" s="1">
        <v>-1</v>
      </c>
      <c r="AB28" s="1">
        <v>0</v>
      </c>
      <c r="AC28" s="1" t="s">
        <v>3</v>
      </c>
      <c r="AD28" s="1" t="s">
        <v>3</v>
      </c>
      <c r="AE28" s="1">
        <v>0</v>
      </c>
      <c r="AF28" s="1">
        <v>0</v>
      </c>
      <c r="AG28" s="1">
        <v>0</v>
      </c>
      <c r="AH28" s="1" t="s">
        <v>3</v>
      </c>
      <c r="AI28" s="1">
        <v>119634.55</v>
      </c>
      <c r="AJ28" s="1">
        <v>0</v>
      </c>
      <c r="AK28" s="1">
        <v>0</v>
      </c>
      <c r="AL28" s="1">
        <v>27.09</v>
      </c>
      <c r="AM28" s="1">
        <v>119661.64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119634.55</v>
      </c>
      <c r="BC28" s="1">
        <v>0</v>
      </c>
    </row>
    <row r="29" spans="1:55">
      <c r="A29" s="2"/>
      <c r="B29" s="2">
        <v>0</v>
      </c>
      <c r="C29" s="2"/>
      <c r="D29" s="2"/>
      <c r="E29" s="2" t="s">
        <v>3</v>
      </c>
      <c r="F29" s="2" t="s">
        <v>51</v>
      </c>
      <c r="G29" s="2" t="s">
        <v>50</v>
      </c>
      <c r="H29" s="2">
        <v>10</v>
      </c>
      <c r="I29" s="2">
        <v>12</v>
      </c>
      <c r="J29" s="2">
        <v>0</v>
      </c>
      <c r="K29" s="2">
        <v>63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-1</v>
      </c>
      <c r="T29" s="2">
        <v>0</v>
      </c>
      <c r="U29" s="2" t="s">
        <v>3</v>
      </c>
      <c r="V29" s="2" t="s">
        <v>3</v>
      </c>
      <c r="W29" s="2">
        <v>-1</v>
      </c>
      <c r="X29" s="2">
        <v>0</v>
      </c>
      <c r="Y29" s="2" t="s">
        <v>3</v>
      </c>
      <c r="Z29" s="2" t="s">
        <v>3</v>
      </c>
      <c r="AA29" s="2">
        <v>-1</v>
      </c>
      <c r="AB29" s="2">
        <v>0</v>
      </c>
      <c r="AC29" s="2" t="s">
        <v>3</v>
      </c>
      <c r="AD29" s="2" t="s">
        <v>3</v>
      </c>
      <c r="AE29" s="2">
        <v>0</v>
      </c>
      <c r="AF29" s="2">
        <v>0</v>
      </c>
      <c r="AG29" s="2">
        <v>0</v>
      </c>
      <c r="AH29" s="2" t="s">
        <v>19</v>
      </c>
      <c r="AI29" s="2">
        <v>119634.55</v>
      </c>
      <c r="AJ29" s="2">
        <v>0</v>
      </c>
      <c r="AK29" s="2">
        <v>0</v>
      </c>
      <c r="AL29" s="2">
        <v>27.09</v>
      </c>
      <c r="AM29" s="2">
        <v>119661.64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119634.55</v>
      </c>
      <c r="BC29" s="2">
        <v>0</v>
      </c>
    </row>
    <row r="30" spans="1:55">
      <c r="A30" s="1"/>
      <c r="B30" s="1">
        <v>1</v>
      </c>
      <c r="C30" s="1"/>
      <c r="D30" s="1"/>
      <c r="E30" s="1" t="s">
        <v>3</v>
      </c>
      <c r="F30" s="1" t="s">
        <v>52</v>
      </c>
      <c r="G30" s="1" t="s">
        <v>53</v>
      </c>
      <c r="H30" s="1">
        <v>11</v>
      </c>
      <c r="I30" s="1">
        <v>0</v>
      </c>
      <c r="J30" s="1">
        <v>0</v>
      </c>
      <c r="K30" s="1">
        <v>14</v>
      </c>
      <c r="L30" s="1">
        <v>0</v>
      </c>
      <c r="M30" s="1">
        <v>0</v>
      </c>
      <c r="N30" s="1">
        <v>0</v>
      </c>
      <c r="O30" s="1">
        <v>8</v>
      </c>
      <c r="P30" s="1">
        <v>0</v>
      </c>
      <c r="Q30" s="1">
        <v>0</v>
      </c>
      <c r="R30" s="1">
        <v>0</v>
      </c>
      <c r="S30" s="1">
        <v>-1</v>
      </c>
      <c r="T30" s="1">
        <v>0</v>
      </c>
      <c r="U30" s="1" t="s">
        <v>3</v>
      </c>
      <c r="V30" s="1" t="s">
        <v>3</v>
      </c>
      <c r="W30" s="1"/>
      <c r="X30" s="1"/>
      <c r="Y30" s="1"/>
      <c r="Z30" s="1"/>
      <c r="AA30" s="1"/>
      <c r="AB30" s="1"/>
      <c r="AC30" s="1"/>
      <c r="AD30" s="1"/>
      <c r="AE30" s="1"/>
      <c r="AF30" s="1">
        <v>0</v>
      </c>
      <c r="AG30" s="1"/>
      <c r="AH30" s="1" t="s">
        <v>3</v>
      </c>
      <c r="AI30" s="1">
        <v>1435.61</v>
      </c>
      <c r="AJ30" s="1">
        <v>0</v>
      </c>
      <c r="AK30" s="1">
        <v>0</v>
      </c>
      <c r="AL30" s="1">
        <v>0</v>
      </c>
      <c r="AM30" s="1">
        <v>1435.61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1435.61</v>
      </c>
      <c r="BC30" s="1">
        <v>0</v>
      </c>
    </row>
    <row r="31" spans="1:55">
      <c r="A31" s="2"/>
      <c r="B31" s="2">
        <v>1</v>
      </c>
      <c r="C31" s="2"/>
      <c r="D31" s="2"/>
      <c r="E31" s="2" t="s">
        <v>54</v>
      </c>
      <c r="F31" s="2" t="s">
        <v>55</v>
      </c>
      <c r="G31" s="2" t="s">
        <v>56</v>
      </c>
      <c r="H31" s="2">
        <v>11</v>
      </c>
      <c r="I31" s="2">
        <v>13</v>
      </c>
      <c r="J31" s="2">
        <v>0</v>
      </c>
      <c r="K31" s="2">
        <v>399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-1</v>
      </c>
      <c r="T31" s="2">
        <v>0</v>
      </c>
      <c r="U31" s="2" t="s">
        <v>3</v>
      </c>
      <c r="V31" s="2" t="s">
        <v>3</v>
      </c>
      <c r="W31" s="2"/>
      <c r="X31" s="2"/>
      <c r="Y31" s="2"/>
      <c r="Z31" s="2"/>
      <c r="AA31" s="2"/>
      <c r="AB31" s="2"/>
      <c r="AC31" s="2"/>
      <c r="AD31" s="2"/>
      <c r="AE31" s="2"/>
      <c r="AF31" s="2">
        <v>0</v>
      </c>
      <c r="AG31" s="2"/>
      <c r="AH31" s="2" t="s">
        <v>57</v>
      </c>
      <c r="AI31" s="2">
        <v>1435.61</v>
      </c>
      <c r="AJ31" s="2">
        <v>0</v>
      </c>
      <c r="AK31" s="2">
        <v>0</v>
      </c>
      <c r="AL31" s="2">
        <v>0</v>
      </c>
      <c r="AM31" s="2">
        <v>1435.61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1435.61</v>
      </c>
      <c r="BC31" s="2">
        <v>0</v>
      </c>
    </row>
    <row r="32" spans="1:55">
      <c r="A32" s="1"/>
      <c r="B32" s="1">
        <v>1</v>
      </c>
      <c r="C32" s="1"/>
      <c r="D32" s="1"/>
      <c r="E32" s="1" t="s">
        <v>3</v>
      </c>
      <c r="F32" s="1" t="s">
        <v>58</v>
      </c>
      <c r="G32" s="1" t="s">
        <v>59</v>
      </c>
      <c r="H32" s="1">
        <v>12</v>
      </c>
      <c r="I32" s="1">
        <v>0</v>
      </c>
      <c r="J32" s="1">
        <v>0</v>
      </c>
      <c r="K32" s="1">
        <v>61</v>
      </c>
      <c r="L32" s="1">
        <v>9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-1</v>
      </c>
      <c r="T32" s="1">
        <v>0</v>
      </c>
      <c r="U32" s="1" t="s">
        <v>3</v>
      </c>
      <c r="V32" s="1" t="s">
        <v>3</v>
      </c>
      <c r="W32" s="1">
        <v>-1</v>
      </c>
      <c r="X32" s="1">
        <v>0</v>
      </c>
      <c r="Y32" s="1" t="s">
        <v>3</v>
      </c>
      <c r="Z32" s="1" t="s">
        <v>3</v>
      </c>
      <c r="AA32" s="1">
        <v>-1</v>
      </c>
      <c r="AB32" s="1">
        <v>0</v>
      </c>
      <c r="AC32" s="1" t="s">
        <v>3</v>
      </c>
      <c r="AD32" s="1" t="s">
        <v>3</v>
      </c>
      <c r="AE32" s="1">
        <v>0</v>
      </c>
      <c r="AF32" s="1">
        <v>0</v>
      </c>
      <c r="AG32" s="1">
        <v>0</v>
      </c>
      <c r="AH32" s="1" t="s">
        <v>3</v>
      </c>
      <c r="AI32" s="1">
        <v>121070.16</v>
      </c>
      <c r="AJ32" s="1">
        <v>0</v>
      </c>
      <c r="AK32" s="1">
        <v>0</v>
      </c>
      <c r="AL32" s="1">
        <v>27.09</v>
      </c>
      <c r="AM32" s="1">
        <v>121097.25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121070.16</v>
      </c>
      <c r="BC32" s="1">
        <v>0</v>
      </c>
    </row>
    <row r="33" spans="1:55">
      <c r="A33" s="2"/>
      <c r="B33" s="2">
        <v>0</v>
      </c>
      <c r="C33" s="2"/>
      <c r="D33" s="2"/>
      <c r="E33" s="2" t="s">
        <v>3</v>
      </c>
      <c r="F33" s="2" t="s">
        <v>60</v>
      </c>
      <c r="G33" s="2" t="s">
        <v>59</v>
      </c>
      <c r="H33" s="2">
        <v>12</v>
      </c>
      <c r="I33" s="2">
        <v>1</v>
      </c>
      <c r="J33" s="2">
        <v>0</v>
      </c>
      <c r="K33" s="2">
        <v>64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-1</v>
      </c>
      <c r="T33" s="2">
        <v>0</v>
      </c>
      <c r="U33" s="2" t="s">
        <v>3</v>
      </c>
      <c r="V33" s="2" t="s">
        <v>3</v>
      </c>
      <c r="W33" s="2">
        <v>-1</v>
      </c>
      <c r="X33" s="2">
        <v>0</v>
      </c>
      <c r="Y33" s="2" t="s">
        <v>3</v>
      </c>
      <c r="Z33" s="2" t="s">
        <v>3</v>
      </c>
      <c r="AA33" s="2">
        <v>-1</v>
      </c>
      <c r="AB33" s="2">
        <v>0</v>
      </c>
      <c r="AC33" s="2" t="s">
        <v>3</v>
      </c>
      <c r="AD33" s="2" t="s">
        <v>3</v>
      </c>
      <c r="AE33" s="2">
        <v>0</v>
      </c>
      <c r="AF33" s="2">
        <v>0</v>
      </c>
      <c r="AG33" s="2">
        <v>0</v>
      </c>
      <c r="AH33" s="2" t="s">
        <v>19</v>
      </c>
      <c r="AI33" s="2">
        <v>121070.16</v>
      </c>
      <c r="AJ33" s="2">
        <v>0</v>
      </c>
      <c r="AK33" s="2">
        <v>0</v>
      </c>
      <c r="AL33" s="2">
        <v>27.09</v>
      </c>
      <c r="AM33" s="2">
        <v>121097.25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121070.16</v>
      </c>
      <c r="BC33" s="2">
        <v>0</v>
      </c>
    </row>
    <row r="34" spans="1:55">
      <c r="A34" s="1"/>
      <c r="B34" s="1">
        <v>1</v>
      </c>
      <c r="C34" s="1"/>
      <c r="D34" s="1"/>
      <c r="E34" s="1" t="s">
        <v>3</v>
      </c>
      <c r="F34" s="1" t="s">
        <v>61</v>
      </c>
      <c r="G34" s="1" t="s">
        <v>62</v>
      </c>
      <c r="H34" s="1">
        <v>13</v>
      </c>
      <c r="I34" s="1">
        <v>0</v>
      </c>
      <c r="J34" s="1">
        <v>0</v>
      </c>
      <c r="K34" s="1">
        <v>16</v>
      </c>
      <c r="L34" s="1">
        <v>0</v>
      </c>
      <c r="M34" s="1">
        <v>0</v>
      </c>
      <c r="N34" s="1">
        <v>0</v>
      </c>
      <c r="O34" s="1">
        <v>9</v>
      </c>
      <c r="P34" s="1">
        <v>0</v>
      </c>
      <c r="Q34" s="1">
        <v>0</v>
      </c>
      <c r="R34" s="1">
        <v>0</v>
      </c>
      <c r="S34" s="1">
        <v>-1</v>
      </c>
      <c r="T34" s="1">
        <v>0</v>
      </c>
      <c r="U34" s="1" t="s">
        <v>3</v>
      </c>
      <c r="V34" s="1" t="s">
        <v>3</v>
      </c>
      <c r="W34" s="1">
        <v>-1</v>
      </c>
      <c r="X34" s="1">
        <v>0</v>
      </c>
      <c r="Y34" s="1" t="s">
        <v>3</v>
      </c>
      <c r="Z34" s="1" t="s">
        <v>3</v>
      </c>
      <c r="AA34" s="1">
        <v>-1</v>
      </c>
      <c r="AB34" s="1">
        <v>0</v>
      </c>
      <c r="AC34" s="1" t="s">
        <v>3</v>
      </c>
      <c r="AD34" s="1" t="s">
        <v>3</v>
      </c>
      <c r="AE34" s="1">
        <v>0</v>
      </c>
      <c r="AF34" s="1">
        <v>0</v>
      </c>
      <c r="AG34" s="1">
        <v>0</v>
      </c>
      <c r="AH34" s="1" t="s">
        <v>3</v>
      </c>
      <c r="AI34" s="1">
        <v>4116.3900000000003</v>
      </c>
      <c r="AJ34" s="1">
        <v>0</v>
      </c>
      <c r="AK34" s="1">
        <v>0</v>
      </c>
      <c r="AL34" s="1">
        <v>506.21</v>
      </c>
      <c r="AM34" s="1">
        <v>4622.6000000000004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4116.3900000000003</v>
      </c>
      <c r="BC34" s="1">
        <v>0</v>
      </c>
    </row>
    <row r="35" spans="1:55">
      <c r="A35" s="2"/>
      <c r="B35" s="2">
        <v>1</v>
      </c>
      <c r="C35" s="2"/>
      <c r="D35" s="2"/>
      <c r="E35" s="2" t="s">
        <v>63</v>
      </c>
      <c r="F35" s="2" t="s">
        <v>64</v>
      </c>
      <c r="G35" s="2" t="s">
        <v>65</v>
      </c>
      <c r="H35" s="2">
        <v>13</v>
      </c>
      <c r="I35" s="2">
        <v>1</v>
      </c>
      <c r="J35" s="2">
        <v>0</v>
      </c>
      <c r="K35" s="2">
        <v>1207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-1</v>
      </c>
      <c r="T35" s="2">
        <v>0</v>
      </c>
      <c r="U35" s="2" t="s">
        <v>3</v>
      </c>
      <c r="V35" s="2" t="s">
        <v>3</v>
      </c>
      <c r="W35" s="2">
        <v>-1</v>
      </c>
      <c r="X35" s="2">
        <v>0</v>
      </c>
      <c r="Y35" s="2" t="s">
        <v>3</v>
      </c>
      <c r="Z35" s="2" t="s">
        <v>3</v>
      </c>
      <c r="AA35" s="2">
        <v>-1</v>
      </c>
      <c r="AB35" s="2">
        <v>0</v>
      </c>
      <c r="AC35" s="2" t="s">
        <v>3</v>
      </c>
      <c r="AD35" s="2" t="s">
        <v>3</v>
      </c>
      <c r="AE35" s="2">
        <v>0</v>
      </c>
      <c r="AF35" s="2">
        <v>0</v>
      </c>
      <c r="AG35" s="2">
        <v>0</v>
      </c>
      <c r="AH35" s="2" t="s">
        <v>19</v>
      </c>
      <c r="AI35" s="2">
        <v>4116.3900000000003</v>
      </c>
      <c r="AJ35" s="2">
        <v>0</v>
      </c>
      <c r="AK35" s="2">
        <v>0</v>
      </c>
      <c r="AL35" s="2">
        <v>0</v>
      </c>
      <c r="AM35" s="2">
        <v>4116.3900000000003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4116.3900000000003</v>
      </c>
      <c r="BC35" s="2">
        <v>0</v>
      </c>
    </row>
    <row r="36" spans="1:55">
      <c r="A36" s="2"/>
      <c r="B36" s="2">
        <v>1</v>
      </c>
      <c r="C36" s="2"/>
      <c r="D36" s="2"/>
      <c r="E36" s="2" t="s">
        <v>66</v>
      </c>
      <c r="F36" s="2" t="s">
        <v>67</v>
      </c>
      <c r="G36" s="2" t="s">
        <v>68</v>
      </c>
      <c r="H36" s="2">
        <v>13</v>
      </c>
      <c r="I36" s="2">
        <v>6</v>
      </c>
      <c r="J36" s="2">
        <v>0</v>
      </c>
      <c r="K36" s="2">
        <v>55171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-1</v>
      </c>
      <c r="T36" s="2">
        <v>0</v>
      </c>
      <c r="U36" s="2" t="s">
        <v>3</v>
      </c>
      <c r="V36" s="2" t="s">
        <v>3</v>
      </c>
      <c r="W36" s="2">
        <v>-1</v>
      </c>
      <c r="X36" s="2">
        <v>0</v>
      </c>
      <c r="Y36" s="2" t="s">
        <v>3</v>
      </c>
      <c r="Z36" s="2" t="s">
        <v>3</v>
      </c>
      <c r="AA36" s="2">
        <v>-1</v>
      </c>
      <c r="AB36" s="2">
        <v>0</v>
      </c>
      <c r="AC36" s="2" t="s">
        <v>3</v>
      </c>
      <c r="AD36" s="2" t="s">
        <v>3</v>
      </c>
      <c r="AE36" s="2">
        <v>0</v>
      </c>
      <c r="AF36" s="2">
        <v>0</v>
      </c>
      <c r="AG36" s="2">
        <v>0</v>
      </c>
      <c r="AH36" s="2" t="s">
        <v>19</v>
      </c>
      <c r="AI36" s="2">
        <v>0</v>
      </c>
      <c r="AJ36" s="2">
        <v>0</v>
      </c>
      <c r="AK36" s="2">
        <v>0</v>
      </c>
      <c r="AL36" s="2">
        <v>506.21</v>
      </c>
      <c r="AM36" s="2">
        <v>506.21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</row>
    <row r="37" spans="1:55">
      <c r="A37" s="1"/>
      <c r="B37" s="1">
        <v>1</v>
      </c>
      <c r="C37" s="1"/>
      <c r="D37" s="1"/>
      <c r="E37" s="1" t="s">
        <v>3</v>
      </c>
      <c r="F37" s="1" t="s">
        <v>69</v>
      </c>
      <c r="G37" s="1" t="s">
        <v>70</v>
      </c>
      <c r="H37" s="1">
        <v>15</v>
      </c>
      <c r="I37" s="1">
        <v>0</v>
      </c>
      <c r="J37" s="1">
        <v>0</v>
      </c>
      <c r="K37" s="1">
        <v>62</v>
      </c>
      <c r="L37" s="1">
        <v>9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-1</v>
      </c>
      <c r="T37" s="1">
        <v>0</v>
      </c>
      <c r="U37" s="1" t="s">
        <v>3</v>
      </c>
      <c r="V37" s="1" t="s">
        <v>3</v>
      </c>
      <c r="W37" s="1">
        <v>-1</v>
      </c>
      <c r="X37" s="1">
        <v>0</v>
      </c>
      <c r="Y37" s="1" t="s">
        <v>3</v>
      </c>
      <c r="Z37" s="1" t="s">
        <v>3</v>
      </c>
      <c r="AA37" s="1">
        <v>-1</v>
      </c>
      <c r="AB37" s="1">
        <v>0</v>
      </c>
      <c r="AC37" s="1" t="s">
        <v>3</v>
      </c>
      <c r="AD37" s="1" t="s">
        <v>3</v>
      </c>
      <c r="AE37" s="1">
        <v>0</v>
      </c>
      <c r="AF37" s="1">
        <v>0</v>
      </c>
      <c r="AG37" s="1">
        <v>0</v>
      </c>
      <c r="AH37" s="1" t="s">
        <v>3</v>
      </c>
      <c r="AI37" s="1">
        <v>125186.55</v>
      </c>
      <c r="AJ37" s="1">
        <v>0</v>
      </c>
      <c r="AK37" s="1">
        <v>0</v>
      </c>
      <c r="AL37" s="1">
        <v>533.29999999999995</v>
      </c>
      <c r="AM37" s="1">
        <v>125719.85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125186.55</v>
      </c>
      <c r="BC37" s="1">
        <v>0</v>
      </c>
    </row>
    <row r="38" spans="1:55">
      <c r="A38" s="2"/>
      <c r="B38" s="2">
        <v>0</v>
      </c>
      <c r="C38" s="2"/>
      <c r="D38" s="2"/>
      <c r="E38" s="2" t="s">
        <v>3</v>
      </c>
      <c r="F38" s="2" t="s">
        <v>71</v>
      </c>
      <c r="G38" s="2" t="s">
        <v>70</v>
      </c>
      <c r="H38" s="2">
        <v>15</v>
      </c>
      <c r="I38" s="2">
        <v>1</v>
      </c>
      <c r="J38" s="2">
        <v>0</v>
      </c>
      <c r="K38" s="2">
        <v>65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-1</v>
      </c>
      <c r="T38" s="2">
        <v>0</v>
      </c>
      <c r="U38" s="2" t="s">
        <v>3</v>
      </c>
      <c r="V38" s="2" t="s">
        <v>3</v>
      </c>
      <c r="W38" s="2">
        <v>-1</v>
      </c>
      <c r="X38" s="2">
        <v>0</v>
      </c>
      <c r="Y38" s="2" t="s">
        <v>3</v>
      </c>
      <c r="Z38" s="2" t="s">
        <v>3</v>
      </c>
      <c r="AA38" s="2">
        <v>-1</v>
      </c>
      <c r="AB38" s="2">
        <v>0</v>
      </c>
      <c r="AC38" s="2" t="s">
        <v>3</v>
      </c>
      <c r="AD38" s="2" t="s">
        <v>3</v>
      </c>
      <c r="AE38" s="2">
        <v>0</v>
      </c>
      <c r="AF38" s="2">
        <v>0</v>
      </c>
      <c r="AG38" s="2">
        <v>0</v>
      </c>
      <c r="AH38" s="2" t="s">
        <v>19</v>
      </c>
      <c r="AI38" s="2">
        <v>125186.55</v>
      </c>
      <c r="AJ38" s="2">
        <v>0</v>
      </c>
      <c r="AK38" s="2">
        <v>0</v>
      </c>
      <c r="AL38" s="2">
        <v>533.29999999999995</v>
      </c>
      <c r="AM38" s="2">
        <v>125719.85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125186.55</v>
      </c>
      <c r="BC38" s="2">
        <v>0</v>
      </c>
    </row>
    <row r="39" spans="1:55">
      <c r="A39" s="1"/>
      <c r="B39" s="1">
        <v>1</v>
      </c>
      <c r="C39" s="1"/>
      <c r="D39" s="1"/>
      <c r="E39" s="1" t="s">
        <v>3</v>
      </c>
      <c r="F39" s="1" t="s">
        <v>72</v>
      </c>
      <c r="G39" s="1" t="s">
        <v>73</v>
      </c>
      <c r="H39" s="1">
        <v>16</v>
      </c>
      <c r="I39" s="1">
        <v>0</v>
      </c>
      <c r="J39" s="1">
        <v>0</v>
      </c>
      <c r="K39" s="1">
        <v>43</v>
      </c>
      <c r="L39" s="1">
        <v>0</v>
      </c>
      <c r="M39" s="1">
        <v>0</v>
      </c>
      <c r="N39" s="1">
        <v>0</v>
      </c>
      <c r="O39" s="1">
        <v>10</v>
      </c>
      <c r="P39" s="1">
        <v>0</v>
      </c>
      <c r="Q39" s="1">
        <v>0</v>
      </c>
      <c r="R39" s="1">
        <v>0</v>
      </c>
      <c r="S39" s="1">
        <v>-1</v>
      </c>
      <c r="T39" s="1">
        <v>0</v>
      </c>
      <c r="U39" s="1" t="s">
        <v>3</v>
      </c>
      <c r="V39" s="1" t="s">
        <v>3</v>
      </c>
      <c r="W39" s="1">
        <v>-1</v>
      </c>
      <c r="X39" s="1">
        <v>0</v>
      </c>
      <c r="Y39" s="1" t="s">
        <v>3</v>
      </c>
      <c r="Z39" s="1" t="s">
        <v>3</v>
      </c>
      <c r="AA39" s="1">
        <v>-1</v>
      </c>
      <c r="AB39" s="1">
        <v>0</v>
      </c>
      <c r="AC39" s="1" t="s">
        <v>3</v>
      </c>
      <c r="AD39" s="1" t="s">
        <v>3</v>
      </c>
      <c r="AE39" s="1">
        <v>0</v>
      </c>
      <c r="AF39" s="1">
        <v>0</v>
      </c>
      <c r="AG39" s="1">
        <v>0</v>
      </c>
      <c r="AH39" s="1" t="s">
        <v>3</v>
      </c>
      <c r="AI39" s="1">
        <v>0</v>
      </c>
      <c r="AJ39" s="1">
        <v>0</v>
      </c>
      <c r="AK39" s="1">
        <v>0</v>
      </c>
      <c r="AL39" s="1">
        <v>2426.39</v>
      </c>
      <c r="AM39" s="1">
        <v>2426.39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</row>
    <row r="40" spans="1:55">
      <c r="A40" s="2"/>
      <c r="B40" s="2">
        <v>1</v>
      </c>
      <c r="C40" s="2"/>
      <c r="D40" s="2"/>
      <c r="E40" s="2" t="s">
        <v>74</v>
      </c>
      <c r="F40" s="2" t="s">
        <v>75</v>
      </c>
      <c r="G40" s="2" t="s">
        <v>76</v>
      </c>
      <c r="H40" s="2">
        <v>16</v>
      </c>
      <c r="I40" s="2">
        <v>1</v>
      </c>
      <c r="J40" s="2">
        <v>0</v>
      </c>
      <c r="K40" s="2">
        <v>349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-1</v>
      </c>
      <c r="T40" s="2">
        <v>0</v>
      </c>
      <c r="U40" s="2" t="s">
        <v>3</v>
      </c>
      <c r="V40" s="2" t="s">
        <v>3</v>
      </c>
      <c r="W40" s="2">
        <v>-1</v>
      </c>
      <c r="X40" s="2">
        <v>0</v>
      </c>
      <c r="Y40" s="2" t="s">
        <v>3</v>
      </c>
      <c r="Z40" s="2" t="s">
        <v>3</v>
      </c>
      <c r="AA40" s="2">
        <v>-1</v>
      </c>
      <c r="AB40" s="2">
        <v>0</v>
      </c>
      <c r="AC40" s="2" t="s">
        <v>3</v>
      </c>
      <c r="AD40" s="2" t="s">
        <v>3</v>
      </c>
      <c r="AE40" s="2">
        <v>0</v>
      </c>
      <c r="AF40" s="2">
        <v>0</v>
      </c>
      <c r="AG40" s="2">
        <v>0</v>
      </c>
      <c r="AH40" s="2" t="s">
        <v>19</v>
      </c>
      <c r="AI40" s="2">
        <v>0</v>
      </c>
      <c r="AJ40" s="2">
        <v>0</v>
      </c>
      <c r="AK40" s="2">
        <v>0</v>
      </c>
      <c r="AL40" s="2">
        <v>2426.39</v>
      </c>
      <c r="AM40" s="2">
        <v>2426.39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</row>
    <row r="41" spans="1:55">
      <c r="A41" s="1"/>
      <c r="B41" s="1">
        <v>1</v>
      </c>
      <c r="C41" s="1"/>
      <c r="D41" s="1"/>
      <c r="E41" s="1" t="s">
        <v>3</v>
      </c>
      <c r="F41" s="1" t="s">
        <v>77</v>
      </c>
      <c r="G41" s="1" t="s">
        <v>78</v>
      </c>
      <c r="H41" s="1">
        <v>17</v>
      </c>
      <c r="I41" s="1">
        <v>0</v>
      </c>
      <c r="J41" s="1">
        <v>0</v>
      </c>
      <c r="K41" s="1">
        <v>725</v>
      </c>
      <c r="L41" s="1">
        <v>9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-1</v>
      </c>
      <c r="T41" s="1">
        <v>0</v>
      </c>
      <c r="U41" s="1" t="s">
        <v>3</v>
      </c>
      <c r="V41" s="1" t="s">
        <v>3</v>
      </c>
      <c r="W41" s="1">
        <v>-1</v>
      </c>
      <c r="X41" s="1">
        <v>0</v>
      </c>
      <c r="Y41" s="1" t="s">
        <v>3</v>
      </c>
      <c r="Z41" s="1" t="s">
        <v>3</v>
      </c>
      <c r="AA41" s="1">
        <v>-1</v>
      </c>
      <c r="AB41" s="1">
        <v>0</v>
      </c>
      <c r="AC41" s="1" t="s">
        <v>3</v>
      </c>
      <c r="AD41" s="1" t="s">
        <v>3</v>
      </c>
      <c r="AE41" s="1">
        <v>0</v>
      </c>
      <c r="AF41" s="1">
        <v>0</v>
      </c>
      <c r="AG41" s="1">
        <v>0</v>
      </c>
      <c r="AH41" s="1" t="s">
        <v>3</v>
      </c>
      <c r="AI41" s="1">
        <v>125186.55</v>
      </c>
      <c r="AJ41" s="1">
        <v>0</v>
      </c>
      <c r="AK41" s="1">
        <v>0</v>
      </c>
      <c r="AL41" s="1">
        <v>2959.69</v>
      </c>
      <c r="AM41" s="1">
        <v>128146.24000000001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125186.55</v>
      </c>
      <c r="BC41" s="1">
        <v>0</v>
      </c>
    </row>
    <row r="42" spans="1:55">
      <c r="A42" s="2"/>
      <c r="B42" s="2">
        <v>0</v>
      </c>
      <c r="C42" s="2"/>
      <c r="D42" s="2"/>
      <c r="E42" s="2" t="s">
        <v>3</v>
      </c>
      <c r="F42" s="2" t="s">
        <v>79</v>
      </c>
      <c r="G42" s="2" t="s">
        <v>78</v>
      </c>
      <c r="H42" s="2">
        <v>17</v>
      </c>
      <c r="I42" s="2">
        <v>1</v>
      </c>
      <c r="J42" s="2">
        <v>0</v>
      </c>
      <c r="K42" s="2">
        <v>726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-1</v>
      </c>
      <c r="T42" s="2">
        <v>0</v>
      </c>
      <c r="U42" s="2" t="s">
        <v>3</v>
      </c>
      <c r="V42" s="2" t="s">
        <v>3</v>
      </c>
      <c r="W42" s="2">
        <v>-1</v>
      </c>
      <c r="X42" s="2">
        <v>0</v>
      </c>
      <c r="Y42" s="2" t="s">
        <v>3</v>
      </c>
      <c r="Z42" s="2" t="s">
        <v>3</v>
      </c>
      <c r="AA42" s="2">
        <v>-1</v>
      </c>
      <c r="AB42" s="2">
        <v>0</v>
      </c>
      <c r="AC42" s="2" t="s">
        <v>3</v>
      </c>
      <c r="AD42" s="2" t="s">
        <v>3</v>
      </c>
      <c r="AE42" s="2">
        <v>0</v>
      </c>
      <c r="AF42" s="2">
        <v>0</v>
      </c>
      <c r="AG42" s="2">
        <v>0</v>
      </c>
      <c r="AH42" s="2" t="s">
        <v>19</v>
      </c>
      <c r="AI42" s="2">
        <v>125186.55</v>
      </c>
      <c r="AJ42" s="2">
        <v>0</v>
      </c>
      <c r="AK42" s="2">
        <v>0</v>
      </c>
      <c r="AL42" s="2">
        <v>2959.69</v>
      </c>
      <c r="AM42" s="2">
        <v>128146.24000000001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125186.55</v>
      </c>
      <c r="BC42" s="2">
        <v>0</v>
      </c>
    </row>
    <row r="43" spans="1:55">
      <c r="A43" s="1"/>
      <c r="B43" s="1">
        <v>0</v>
      </c>
      <c r="C43" s="1"/>
      <c r="D43" s="1"/>
      <c r="E43" s="1" t="s">
        <v>3</v>
      </c>
      <c r="F43" s="1" t="s">
        <v>80</v>
      </c>
      <c r="G43" s="1" t="s">
        <v>81</v>
      </c>
      <c r="H43" s="1">
        <v>20</v>
      </c>
      <c r="I43" s="1">
        <v>0</v>
      </c>
      <c r="J43" s="1">
        <v>0</v>
      </c>
      <c r="K43" s="1">
        <v>46</v>
      </c>
      <c r="L43" s="1">
        <v>0</v>
      </c>
      <c r="M43" s="1">
        <v>0</v>
      </c>
      <c r="N43" s="1">
        <v>0</v>
      </c>
      <c r="O43" s="1">
        <v>11</v>
      </c>
      <c r="P43" s="1">
        <v>0</v>
      </c>
      <c r="Q43" s="1">
        <v>0</v>
      </c>
      <c r="R43" s="1">
        <v>0</v>
      </c>
      <c r="S43" s="1">
        <v>-1</v>
      </c>
      <c r="T43" s="1">
        <v>0</v>
      </c>
      <c r="U43" s="1" t="s">
        <v>3</v>
      </c>
      <c r="V43" s="1" t="s">
        <v>3</v>
      </c>
      <c r="W43" s="1">
        <v>-1</v>
      </c>
      <c r="X43" s="1">
        <v>0</v>
      </c>
      <c r="Y43" s="1" t="s">
        <v>3</v>
      </c>
      <c r="Z43" s="1" t="s">
        <v>3</v>
      </c>
      <c r="AA43" s="1">
        <v>-1</v>
      </c>
      <c r="AB43" s="1">
        <v>0</v>
      </c>
      <c r="AC43" s="1" t="s">
        <v>3</v>
      </c>
      <c r="AD43" s="1" t="s">
        <v>3</v>
      </c>
      <c r="AE43" s="1">
        <v>0</v>
      </c>
      <c r="AF43" s="1">
        <v>0</v>
      </c>
      <c r="AG43" s="1">
        <v>0</v>
      </c>
      <c r="AH43" s="1" t="s">
        <v>3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</row>
    <row r="44" spans="1:55">
      <c r="A44" s="2"/>
      <c r="B44" s="2">
        <v>0</v>
      </c>
      <c r="C44" s="2"/>
      <c r="D44" s="2"/>
      <c r="E44" s="2" t="s">
        <v>3</v>
      </c>
      <c r="F44" s="2" t="s">
        <v>82</v>
      </c>
      <c r="G44" s="2" t="s">
        <v>83</v>
      </c>
      <c r="H44" s="2">
        <v>20</v>
      </c>
      <c r="I44" s="2">
        <v>1</v>
      </c>
      <c r="J44" s="2">
        <v>0</v>
      </c>
      <c r="K44" s="2">
        <v>394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-1</v>
      </c>
      <c r="T44" s="2">
        <v>0</v>
      </c>
      <c r="U44" s="2" t="s">
        <v>3</v>
      </c>
      <c r="V44" s="2" t="s">
        <v>3</v>
      </c>
      <c r="W44" s="2">
        <v>-1</v>
      </c>
      <c r="X44" s="2">
        <v>0</v>
      </c>
      <c r="Y44" s="2" t="s">
        <v>3</v>
      </c>
      <c r="Z44" s="2" t="s">
        <v>3</v>
      </c>
      <c r="AA44" s="2">
        <v>-1</v>
      </c>
      <c r="AB44" s="2">
        <v>0</v>
      </c>
      <c r="AC44" s="2" t="s">
        <v>3</v>
      </c>
      <c r="AD44" s="2" t="s">
        <v>3</v>
      </c>
      <c r="AE44" s="2">
        <v>0</v>
      </c>
      <c r="AF44" s="2">
        <v>0</v>
      </c>
      <c r="AG44" s="2">
        <v>0</v>
      </c>
      <c r="AH44" s="2" t="s">
        <v>19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</row>
    <row r="45" spans="1:55">
      <c r="A45" s="1"/>
      <c r="B45" s="1">
        <v>0</v>
      </c>
      <c r="C45" s="1"/>
      <c r="D45" s="1"/>
      <c r="E45" s="1" t="s">
        <v>3</v>
      </c>
      <c r="F45" s="1" t="s">
        <v>84</v>
      </c>
      <c r="G45" s="1" t="s">
        <v>85</v>
      </c>
      <c r="H45" s="1">
        <v>21</v>
      </c>
      <c r="I45" s="1">
        <v>0</v>
      </c>
      <c r="J45" s="1">
        <v>0</v>
      </c>
      <c r="K45" s="1">
        <v>727</v>
      </c>
      <c r="L45" s="1">
        <v>9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-1</v>
      </c>
      <c r="T45" s="1">
        <v>0</v>
      </c>
      <c r="U45" s="1" t="s">
        <v>3</v>
      </c>
      <c r="V45" s="1" t="s">
        <v>3</v>
      </c>
      <c r="W45" s="1">
        <v>-1</v>
      </c>
      <c r="X45" s="1">
        <v>0</v>
      </c>
      <c r="Y45" s="1" t="s">
        <v>3</v>
      </c>
      <c r="Z45" s="1" t="s">
        <v>3</v>
      </c>
      <c r="AA45" s="1">
        <v>-1</v>
      </c>
      <c r="AB45" s="1">
        <v>0</v>
      </c>
      <c r="AC45" s="1" t="s">
        <v>3</v>
      </c>
      <c r="AD45" s="1" t="s">
        <v>3</v>
      </c>
      <c r="AE45" s="1">
        <v>0</v>
      </c>
      <c r="AF45" s="1">
        <v>0</v>
      </c>
      <c r="AG45" s="1">
        <v>0</v>
      </c>
      <c r="AH45" s="1" t="s">
        <v>3</v>
      </c>
      <c r="AI45" s="1">
        <v>125186.55</v>
      </c>
      <c r="AJ45" s="1">
        <v>0</v>
      </c>
      <c r="AK45" s="1">
        <v>0</v>
      </c>
      <c r="AL45" s="1">
        <v>2959.69</v>
      </c>
      <c r="AM45" s="1">
        <v>128146.24000000001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125186.55</v>
      </c>
      <c r="BC45" s="1">
        <v>0</v>
      </c>
    </row>
    <row r="46" spans="1:55">
      <c r="A46" s="2"/>
      <c r="B46" s="2">
        <v>0</v>
      </c>
      <c r="C46" s="2"/>
      <c r="D46" s="2"/>
      <c r="E46" s="2" t="s">
        <v>3</v>
      </c>
      <c r="F46" s="2" t="s">
        <v>86</v>
      </c>
      <c r="G46" s="2" t="s">
        <v>85</v>
      </c>
      <c r="H46" s="2">
        <v>21</v>
      </c>
      <c r="I46" s="2">
        <v>1</v>
      </c>
      <c r="J46" s="2">
        <v>0</v>
      </c>
      <c r="K46" s="2">
        <v>728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-1</v>
      </c>
      <c r="T46" s="2">
        <v>0</v>
      </c>
      <c r="U46" s="2" t="s">
        <v>3</v>
      </c>
      <c r="V46" s="2" t="s">
        <v>3</v>
      </c>
      <c r="W46" s="2">
        <v>-1</v>
      </c>
      <c r="X46" s="2">
        <v>0</v>
      </c>
      <c r="Y46" s="2" t="s">
        <v>3</v>
      </c>
      <c r="Z46" s="2" t="s">
        <v>3</v>
      </c>
      <c r="AA46" s="2">
        <v>-1</v>
      </c>
      <c r="AB46" s="2">
        <v>0</v>
      </c>
      <c r="AC46" s="2" t="s">
        <v>3</v>
      </c>
      <c r="AD46" s="2" t="s">
        <v>3</v>
      </c>
      <c r="AE46" s="2">
        <v>0</v>
      </c>
      <c r="AF46" s="2">
        <v>0</v>
      </c>
      <c r="AG46" s="2">
        <v>0</v>
      </c>
      <c r="AH46" s="2" t="s">
        <v>19</v>
      </c>
      <c r="AI46" s="2">
        <v>125186.55</v>
      </c>
      <c r="AJ46" s="2">
        <v>0</v>
      </c>
      <c r="AK46" s="2">
        <v>0</v>
      </c>
      <c r="AL46" s="2">
        <v>2959.69</v>
      </c>
      <c r="AM46" s="2">
        <v>128146.24000000001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125186.55</v>
      </c>
      <c r="BC46" s="2">
        <v>0</v>
      </c>
    </row>
    <row r="47" spans="1:55">
      <c r="A47" s="1"/>
      <c r="B47" s="1">
        <v>1</v>
      </c>
      <c r="C47" s="1"/>
      <c r="D47" s="1"/>
      <c r="E47" s="1" t="s">
        <v>3</v>
      </c>
      <c r="F47" s="1" t="s">
        <v>87</v>
      </c>
      <c r="G47" s="1" t="s">
        <v>177</v>
      </c>
      <c r="H47" s="1">
        <v>22</v>
      </c>
      <c r="I47" s="1">
        <v>0</v>
      </c>
      <c r="J47" s="1">
        <v>0</v>
      </c>
      <c r="K47" s="1">
        <v>47</v>
      </c>
      <c r="L47" s="1">
        <v>0</v>
      </c>
      <c r="M47" s="1">
        <v>0</v>
      </c>
      <c r="N47" s="1">
        <v>0</v>
      </c>
      <c r="O47" s="1">
        <v>12</v>
      </c>
      <c r="P47" s="1">
        <v>0</v>
      </c>
      <c r="Q47" s="1">
        <v>0</v>
      </c>
      <c r="R47" s="1">
        <v>0</v>
      </c>
      <c r="S47" s="1">
        <v>-1</v>
      </c>
      <c r="T47" s="1">
        <v>0</v>
      </c>
      <c r="U47" s="1" t="s">
        <v>3</v>
      </c>
      <c r="V47" s="1" t="s">
        <v>3</v>
      </c>
      <c r="W47" s="1">
        <v>-1</v>
      </c>
      <c r="X47" s="1">
        <v>0</v>
      </c>
      <c r="Y47" s="1" t="s">
        <v>3</v>
      </c>
      <c r="Z47" s="1" t="s">
        <v>3</v>
      </c>
      <c r="AA47" s="1">
        <v>-1</v>
      </c>
      <c r="AB47" s="1">
        <v>0</v>
      </c>
      <c r="AC47" s="1" t="s">
        <v>3</v>
      </c>
      <c r="AD47" s="1" t="s">
        <v>3</v>
      </c>
      <c r="AE47" s="1">
        <v>0</v>
      </c>
      <c r="AF47" s="1">
        <v>0</v>
      </c>
      <c r="AG47" s="1">
        <v>0</v>
      </c>
      <c r="AH47" s="1" t="s">
        <v>3</v>
      </c>
      <c r="AI47" s="1">
        <v>0</v>
      </c>
      <c r="AJ47" s="1">
        <v>0</v>
      </c>
      <c r="AK47" s="1">
        <v>0</v>
      </c>
      <c r="AL47" s="1">
        <v>251.44</v>
      </c>
      <c r="AM47" s="1">
        <v>251.44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</row>
    <row r="48" spans="1:55">
      <c r="A48" s="2"/>
      <c r="B48" s="2">
        <v>0</v>
      </c>
      <c r="C48" s="2"/>
      <c r="D48" s="2"/>
      <c r="E48" s="2" t="s">
        <v>3</v>
      </c>
      <c r="F48" s="2" t="s">
        <v>88</v>
      </c>
      <c r="G48" s="2" t="s">
        <v>89</v>
      </c>
      <c r="H48" s="2">
        <v>22</v>
      </c>
      <c r="I48" s="2">
        <v>5</v>
      </c>
      <c r="J48" s="2">
        <v>0</v>
      </c>
      <c r="K48" s="2">
        <v>337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-1</v>
      </c>
      <c r="T48" s="2">
        <v>0</v>
      </c>
      <c r="U48" s="2" t="s">
        <v>3</v>
      </c>
      <c r="V48" s="2" t="s">
        <v>3</v>
      </c>
      <c r="W48" s="2">
        <v>-1</v>
      </c>
      <c r="X48" s="2">
        <v>0</v>
      </c>
      <c r="Y48" s="2" t="s">
        <v>3</v>
      </c>
      <c r="Z48" s="2" t="s">
        <v>3</v>
      </c>
      <c r="AA48" s="2">
        <v>-1</v>
      </c>
      <c r="AB48" s="2">
        <v>0</v>
      </c>
      <c r="AC48" s="2" t="s">
        <v>3</v>
      </c>
      <c r="AD48" s="2" t="s">
        <v>3</v>
      </c>
      <c r="AE48" s="2">
        <v>0</v>
      </c>
      <c r="AF48" s="2">
        <v>0</v>
      </c>
      <c r="AG48" s="2">
        <v>0</v>
      </c>
      <c r="AH48" s="2" t="s">
        <v>19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</row>
    <row r="49" spans="1:55">
      <c r="A49" s="2"/>
      <c r="B49" s="2">
        <v>1</v>
      </c>
      <c r="C49" s="2"/>
      <c r="D49" s="2"/>
      <c r="E49" s="2" t="s">
        <v>90</v>
      </c>
      <c r="F49" s="2" t="s">
        <v>91</v>
      </c>
      <c r="G49" s="2" t="s">
        <v>92</v>
      </c>
      <c r="H49" s="2">
        <v>22</v>
      </c>
      <c r="I49" s="2">
        <v>9</v>
      </c>
      <c r="J49" s="2">
        <v>0</v>
      </c>
      <c r="K49" s="2">
        <v>340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-1</v>
      </c>
      <c r="T49" s="2">
        <v>0</v>
      </c>
      <c r="U49" s="2" t="s">
        <v>3</v>
      </c>
      <c r="V49" s="2" t="s">
        <v>3</v>
      </c>
      <c r="W49" s="2">
        <v>-1</v>
      </c>
      <c r="X49" s="2">
        <v>0</v>
      </c>
      <c r="Y49" s="2" t="s">
        <v>3</v>
      </c>
      <c r="Z49" s="2" t="s">
        <v>3</v>
      </c>
      <c r="AA49" s="2">
        <v>-1</v>
      </c>
      <c r="AB49" s="2">
        <v>0</v>
      </c>
      <c r="AC49" s="2" t="s">
        <v>3</v>
      </c>
      <c r="AD49" s="2" t="s">
        <v>3</v>
      </c>
      <c r="AE49" s="2">
        <v>0</v>
      </c>
      <c r="AF49" s="2">
        <v>0</v>
      </c>
      <c r="AG49" s="2">
        <v>0</v>
      </c>
      <c r="AH49" s="2" t="s">
        <v>19</v>
      </c>
      <c r="AI49" s="2">
        <v>0</v>
      </c>
      <c r="AJ49" s="2">
        <v>0</v>
      </c>
      <c r="AK49" s="2">
        <v>0</v>
      </c>
      <c r="AL49" s="2">
        <v>251.44</v>
      </c>
      <c r="AM49" s="2">
        <v>251.44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</row>
    <row r="50" spans="1:55">
      <c r="A50" s="1"/>
      <c r="B50" s="1">
        <v>1</v>
      </c>
      <c r="C50" s="1"/>
      <c r="D50" s="1"/>
      <c r="E50" s="1" t="s">
        <v>3</v>
      </c>
      <c r="F50" s="1" t="s">
        <v>93</v>
      </c>
      <c r="G50" s="1" t="s">
        <v>94</v>
      </c>
      <c r="H50" s="1">
        <v>23</v>
      </c>
      <c r="I50" s="1">
        <v>0</v>
      </c>
      <c r="J50" s="1">
        <v>0</v>
      </c>
      <c r="K50" s="1">
        <v>55</v>
      </c>
      <c r="L50" s="1">
        <v>9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-1</v>
      </c>
      <c r="T50" s="1">
        <v>0</v>
      </c>
      <c r="U50" s="1" t="s">
        <v>3</v>
      </c>
      <c r="V50" s="1" t="s">
        <v>3</v>
      </c>
      <c r="W50" s="1">
        <v>-1</v>
      </c>
      <c r="X50" s="1">
        <v>0</v>
      </c>
      <c r="Y50" s="1" t="s">
        <v>3</v>
      </c>
      <c r="Z50" s="1" t="s">
        <v>3</v>
      </c>
      <c r="AA50" s="1">
        <v>-1</v>
      </c>
      <c r="AB50" s="1">
        <v>0</v>
      </c>
      <c r="AC50" s="1" t="s">
        <v>3</v>
      </c>
      <c r="AD50" s="1" t="s">
        <v>3</v>
      </c>
      <c r="AE50" s="1">
        <v>0</v>
      </c>
      <c r="AF50" s="1">
        <v>0</v>
      </c>
      <c r="AG50" s="1">
        <v>0</v>
      </c>
      <c r="AH50" s="1" t="s">
        <v>3</v>
      </c>
      <c r="AI50" s="1">
        <v>125186.55</v>
      </c>
      <c r="AJ50" s="1">
        <v>0</v>
      </c>
      <c r="AK50" s="1">
        <v>0</v>
      </c>
      <c r="AL50" s="1">
        <v>3211.13</v>
      </c>
      <c r="AM50" s="1">
        <v>128397.68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125186.55</v>
      </c>
      <c r="BC50" s="1">
        <v>0</v>
      </c>
    </row>
    <row r="51" spans="1:55">
      <c r="A51" s="2"/>
      <c r="B51" s="2">
        <v>0</v>
      </c>
      <c r="C51" s="2"/>
      <c r="D51" s="2"/>
      <c r="E51" s="2" t="s">
        <v>3</v>
      </c>
      <c r="F51" s="2" t="s">
        <v>95</v>
      </c>
      <c r="G51" s="2" t="s">
        <v>96</v>
      </c>
      <c r="H51" s="2">
        <v>23</v>
      </c>
      <c r="I51" s="2">
        <v>1</v>
      </c>
      <c r="J51" s="2">
        <v>0</v>
      </c>
      <c r="K51" s="2">
        <v>56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-1</v>
      </c>
      <c r="T51" s="2">
        <v>0</v>
      </c>
      <c r="U51" s="2" t="s">
        <v>3</v>
      </c>
      <c r="V51" s="2" t="s">
        <v>3</v>
      </c>
      <c r="W51" s="2">
        <v>-1</v>
      </c>
      <c r="X51" s="2">
        <v>0</v>
      </c>
      <c r="Y51" s="2" t="s">
        <v>3</v>
      </c>
      <c r="Z51" s="2" t="s">
        <v>3</v>
      </c>
      <c r="AA51" s="2">
        <v>-1</v>
      </c>
      <c r="AB51" s="2">
        <v>0</v>
      </c>
      <c r="AC51" s="2" t="s">
        <v>3</v>
      </c>
      <c r="AD51" s="2" t="s">
        <v>3</v>
      </c>
      <c r="AE51" s="2">
        <v>0</v>
      </c>
      <c r="AF51" s="2">
        <v>0</v>
      </c>
      <c r="AG51" s="2">
        <v>0</v>
      </c>
      <c r="AH51" s="2" t="s">
        <v>19</v>
      </c>
      <c r="AI51" s="2">
        <v>125186.55</v>
      </c>
      <c r="AJ51" s="2">
        <v>0</v>
      </c>
      <c r="AK51" s="2">
        <v>0</v>
      </c>
      <c r="AL51" s="2">
        <v>3211.13</v>
      </c>
      <c r="AM51" s="2">
        <v>128397.68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125186.55</v>
      </c>
      <c r="BC51" s="2">
        <v>0</v>
      </c>
    </row>
    <row r="52" spans="1:55">
      <c r="A52" s="1"/>
      <c r="B52" s="1">
        <v>1</v>
      </c>
      <c r="C52" s="1"/>
      <c r="D52" s="1"/>
      <c r="E52" s="1" t="s">
        <v>3</v>
      </c>
      <c r="F52" s="1" t="s">
        <v>97</v>
      </c>
      <c r="G52" s="1" t="s">
        <v>98</v>
      </c>
      <c r="H52" s="1">
        <v>24</v>
      </c>
      <c r="I52" s="1">
        <v>0</v>
      </c>
      <c r="J52" s="1">
        <v>0</v>
      </c>
      <c r="K52" s="1">
        <v>292</v>
      </c>
      <c r="L52" s="1">
        <v>0</v>
      </c>
      <c r="M52" s="1">
        <v>0</v>
      </c>
      <c r="N52" s="1">
        <v>0</v>
      </c>
      <c r="O52" s="1">
        <v>13</v>
      </c>
      <c r="P52" s="1">
        <v>0</v>
      </c>
      <c r="Q52" s="1">
        <v>0</v>
      </c>
      <c r="R52" s="1">
        <v>0</v>
      </c>
      <c r="S52" s="1">
        <v>-1</v>
      </c>
      <c r="T52" s="1">
        <v>0</v>
      </c>
      <c r="U52" s="1" t="s">
        <v>3</v>
      </c>
      <c r="V52" s="1" t="s">
        <v>3</v>
      </c>
      <c r="W52" s="1">
        <v>-1</v>
      </c>
      <c r="X52" s="1">
        <v>0</v>
      </c>
      <c r="Y52" s="1" t="s">
        <v>3</v>
      </c>
      <c r="Z52" s="1" t="s">
        <v>3</v>
      </c>
      <c r="AA52" s="1">
        <v>-1</v>
      </c>
      <c r="AB52" s="1">
        <v>0</v>
      </c>
      <c r="AC52" s="1" t="s">
        <v>3</v>
      </c>
      <c r="AD52" s="1" t="s">
        <v>3</v>
      </c>
      <c r="AE52" s="1">
        <v>0</v>
      </c>
      <c r="AF52" s="1">
        <v>0</v>
      </c>
      <c r="AG52" s="1">
        <v>0</v>
      </c>
      <c r="AH52" s="1" t="s">
        <v>3</v>
      </c>
      <c r="AI52" s="1">
        <v>3755.6</v>
      </c>
      <c r="AJ52" s="1">
        <v>0</v>
      </c>
      <c r="AK52" s="1">
        <v>0</v>
      </c>
      <c r="AL52" s="1">
        <v>96.33</v>
      </c>
      <c r="AM52" s="1">
        <v>3851.93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3755.6</v>
      </c>
      <c r="BC52" s="1">
        <v>0</v>
      </c>
    </row>
    <row r="53" spans="1:55">
      <c r="A53" s="2"/>
      <c r="B53" s="2">
        <v>1</v>
      </c>
      <c r="C53" s="2"/>
      <c r="D53" s="2"/>
      <c r="E53" s="2" t="s">
        <v>99</v>
      </c>
      <c r="F53" s="2" t="s">
        <v>100</v>
      </c>
      <c r="G53" s="2" t="s">
        <v>101</v>
      </c>
      <c r="H53" s="2">
        <v>24</v>
      </c>
      <c r="I53" s="2">
        <v>2</v>
      </c>
      <c r="J53" s="2">
        <v>0</v>
      </c>
      <c r="K53" s="2">
        <v>487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-1</v>
      </c>
      <c r="T53" s="2">
        <v>0</v>
      </c>
      <c r="U53" s="2" t="s">
        <v>3</v>
      </c>
      <c r="V53" s="2" t="s">
        <v>3</v>
      </c>
      <c r="W53" s="2">
        <v>-1</v>
      </c>
      <c r="X53" s="2">
        <v>0</v>
      </c>
      <c r="Y53" s="2" t="s">
        <v>3</v>
      </c>
      <c r="Z53" s="2" t="s">
        <v>3</v>
      </c>
      <c r="AA53" s="2">
        <v>-1</v>
      </c>
      <c r="AB53" s="2">
        <v>0</v>
      </c>
      <c r="AC53" s="2" t="s">
        <v>3</v>
      </c>
      <c r="AD53" s="2" t="s">
        <v>3</v>
      </c>
      <c r="AE53" s="2">
        <v>0</v>
      </c>
      <c r="AF53" s="2">
        <v>0</v>
      </c>
      <c r="AG53" s="2">
        <v>0</v>
      </c>
      <c r="AH53" s="2" t="s">
        <v>57</v>
      </c>
      <c r="AI53" s="2">
        <v>3755.6</v>
      </c>
      <c r="AJ53" s="2">
        <v>0</v>
      </c>
      <c r="AK53" s="2">
        <v>0</v>
      </c>
      <c r="AL53" s="2">
        <v>96.33</v>
      </c>
      <c r="AM53" s="2">
        <v>3851.93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3755.6</v>
      </c>
      <c r="BC53" s="2">
        <v>0</v>
      </c>
    </row>
    <row r="54" spans="1:55">
      <c r="A54" s="1"/>
      <c r="B54" s="1">
        <v>1</v>
      </c>
      <c r="C54" s="1"/>
      <c r="D54" s="1"/>
      <c r="E54" s="1" t="s">
        <v>3</v>
      </c>
      <c r="F54" s="1" t="s">
        <v>102</v>
      </c>
      <c r="G54" s="1" t="s">
        <v>103</v>
      </c>
      <c r="H54" s="1">
        <v>25</v>
      </c>
      <c r="I54" s="1">
        <v>0</v>
      </c>
      <c r="J54" s="1">
        <v>0</v>
      </c>
      <c r="K54" s="1">
        <v>294</v>
      </c>
      <c r="L54" s="1">
        <v>9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-1</v>
      </c>
      <c r="T54" s="1">
        <v>0</v>
      </c>
      <c r="U54" s="1" t="s">
        <v>3</v>
      </c>
      <c r="V54" s="1" t="s">
        <v>3</v>
      </c>
      <c r="W54" s="1">
        <v>-1</v>
      </c>
      <c r="X54" s="1">
        <v>0</v>
      </c>
      <c r="Y54" s="1" t="s">
        <v>3</v>
      </c>
      <c r="Z54" s="1" t="s">
        <v>3</v>
      </c>
      <c r="AA54" s="1">
        <v>-1</v>
      </c>
      <c r="AB54" s="1">
        <v>0</v>
      </c>
      <c r="AC54" s="1" t="s">
        <v>3</v>
      </c>
      <c r="AD54" s="1" t="s">
        <v>3</v>
      </c>
      <c r="AE54" s="1">
        <v>0</v>
      </c>
      <c r="AF54" s="1">
        <v>0</v>
      </c>
      <c r="AG54" s="1">
        <v>0</v>
      </c>
      <c r="AH54" s="1" t="s">
        <v>3</v>
      </c>
      <c r="AI54" s="1">
        <v>128942.15</v>
      </c>
      <c r="AJ54" s="1">
        <v>0</v>
      </c>
      <c r="AK54" s="1">
        <v>0</v>
      </c>
      <c r="AL54" s="1">
        <v>3307.46</v>
      </c>
      <c r="AM54" s="1">
        <v>132249.60999999999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128942.15</v>
      </c>
      <c r="BC54" s="1">
        <v>0</v>
      </c>
    </row>
    <row r="55" spans="1:55">
      <c r="A55" s="2"/>
      <c r="B55" s="2">
        <v>0</v>
      </c>
      <c r="C55" s="2"/>
      <c r="D55" s="2"/>
      <c r="E55" s="2" t="s">
        <v>3</v>
      </c>
      <c r="F55" s="2" t="s">
        <v>104</v>
      </c>
      <c r="G55" s="2" t="s">
        <v>103</v>
      </c>
      <c r="H55" s="2">
        <v>25</v>
      </c>
      <c r="I55" s="2">
        <v>1</v>
      </c>
      <c r="J55" s="2">
        <v>0</v>
      </c>
      <c r="K55" s="2">
        <v>295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-1</v>
      </c>
      <c r="T55" s="2">
        <v>0</v>
      </c>
      <c r="U55" s="2" t="s">
        <v>3</v>
      </c>
      <c r="V55" s="2" t="s">
        <v>3</v>
      </c>
      <c r="W55" s="2">
        <v>-1</v>
      </c>
      <c r="X55" s="2">
        <v>0</v>
      </c>
      <c r="Y55" s="2" t="s">
        <v>3</v>
      </c>
      <c r="Z55" s="2" t="s">
        <v>3</v>
      </c>
      <c r="AA55" s="2">
        <v>-1</v>
      </c>
      <c r="AB55" s="2">
        <v>0</v>
      </c>
      <c r="AC55" s="2" t="s">
        <v>3</v>
      </c>
      <c r="AD55" s="2" t="s">
        <v>3</v>
      </c>
      <c r="AE55" s="2">
        <v>0</v>
      </c>
      <c r="AF55" s="2">
        <v>0</v>
      </c>
      <c r="AG55" s="2">
        <v>0</v>
      </c>
      <c r="AH55" s="2" t="s">
        <v>19</v>
      </c>
      <c r="AI55" s="2">
        <v>128942.15</v>
      </c>
      <c r="AJ55" s="2">
        <v>0</v>
      </c>
      <c r="AK55" s="2">
        <v>0</v>
      </c>
      <c r="AL55" s="2">
        <v>3307.46</v>
      </c>
      <c r="AM55" s="2">
        <v>132249.60999999999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128942.15</v>
      </c>
      <c r="BC55" s="2">
        <v>0</v>
      </c>
    </row>
    <row r="56" spans="1:55">
      <c r="A56" s="1"/>
      <c r="B56" s="1">
        <v>1</v>
      </c>
      <c r="C56" s="1"/>
      <c r="D56" s="1"/>
      <c r="E56" s="1" t="s">
        <v>3</v>
      </c>
      <c r="F56" s="1" t="s">
        <v>105</v>
      </c>
      <c r="G56" s="1" t="s">
        <v>106</v>
      </c>
      <c r="H56" s="1">
        <v>26</v>
      </c>
      <c r="I56" s="1">
        <v>0</v>
      </c>
      <c r="J56" s="1">
        <v>0</v>
      </c>
      <c r="K56" s="1">
        <v>298</v>
      </c>
      <c r="L56" s="1">
        <v>0</v>
      </c>
      <c r="M56" s="1">
        <v>0</v>
      </c>
      <c r="N56" s="1">
        <v>0</v>
      </c>
      <c r="O56" s="1">
        <v>14</v>
      </c>
      <c r="P56" s="1">
        <v>0</v>
      </c>
      <c r="Q56" s="1">
        <v>0</v>
      </c>
      <c r="R56" s="1">
        <v>0</v>
      </c>
      <c r="S56" s="1">
        <v>-1</v>
      </c>
      <c r="T56" s="1">
        <v>0</v>
      </c>
      <c r="U56" s="1" t="s">
        <v>3</v>
      </c>
      <c r="V56" s="1" t="s">
        <v>3</v>
      </c>
      <c r="W56" s="1">
        <v>-1</v>
      </c>
      <c r="X56" s="1">
        <v>0</v>
      </c>
      <c r="Y56" s="1" t="s">
        <v>3</v>
      </c>
      <c r="Z56" s="1" t="s">
        <v>3</v>
      </c>
      <c r="AA56" s="1">
        <v>-1</v>
      </c>
      <c r="AB56" s="1">
        <v>0</v>
      </c>
      <c r="AC56" s="1" t="s">
        <v>3</v>
      </c>
      <c r="AD56" s="1" t="s">
        <v>3</v>
      </c>
      <c r="AE56" s="1">
        <v>0</v>
      </c>
      <c r="AF56" s="1">
        <v>0</v>
      </c>
      <c r="AG56" s="1">
        <v>0</v>
      </c>
      <c r="AH56" s="1" t="s">
        <v>3</v>
      </c>
      <c r="AI56" s="1">
        <v>28367.27</v>
      </c>
      <c r="AJ56" s="1">
        <v>0</v>
      </c>
      <c r="AK56" s="1">
        <v>0</v>
      </c>
      <c r="AL56" s="1">
        <v>727.64</v>
      </c>
      <c r="AM56" s="1">
        <v>29094.91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28367.27</v>
      </c>
      <c r="BC56" s="1">
        <v>0</v>
      </c>
    </row>
    <row r="57" spans="1:55">
      <c r="A57" s="2"/>
      <c r="B57" s="2">
        <v>1</v>
      </c>
      <c r="C57" s="2"/>
      <c r="D57" s="2"/>
      <c r="E57" s="2" t="s">
        <v>107</v>
      </c>
      <c r="F57" s="2" t="s">
        <v>108</v>
      </c>
      <c r="G57" s="2" t="s">
        <v>109</v>
      </c>
      <c r="H57" s="2">
        <v>26</v>
      </c>
      <c r="I57" s="2">
        <v>1</v>
      </c>
      <c r="J57" s="2">
        <v>0</v>
      </c>
      <c r="K57" s="2">
        <v>299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-1</v>
      </c>
      <c r="T57" s="2">
        <v>0</v>
      </c>
      <c r="U57" s="2" t="s">
        <v>3</v>
      </c>
      <c r="V57" s="2" t="s">
        <v>3</v>
      </c>
      <c r="W57" s="2">
        <v>-1</v>
      </c>
      <c r="X57" s="2">
        <v>0</v>
      </c>
      <c r="Y57" s="2" t="s">
        <v>3</v>
      </c>
      <c r="Z57" s="2" t="s">
        <v>3</v>
      </c>
      <c r="AA57" s="2">
        <v>-1</v>
      </c>
      <c r="AB57" s="2">
        <v>0</v>
      </c>
      <c r="AC57" s="2" t="s">
        <v>3</v>
      </c>
      <c r="AD57" s="2" t="s">
        <v>3</v>
      </c>
      <c r="AE57" s="2">
        <v>0</v>
      </c>
      <c r="AF57" s="2">
        <v>0</v>
      </c>
      <c r="AG57" s="2">
        <v>0</v>
      </c>
      <c r="AH57" s="2" t="s">
        <v>19</v>
      </c>
      <c r="AI57" s="2">
        <v>28367.27</v>
      </c>
      <c r="AJ57" s="2">
        <v>0</v>
      </c>
      <c r="AK57" s="2">
        <v>0</v>
      </c>
      <c r="AL57" s="2">
        <v>727.64</v>
      </c>
      <c r="AM57" s="2">
        <v>29094.91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28367.27</v>
      </c>
      <c r="BC57" s="2">
        <v>0</v>
      </c>
    </row>
    <row r="58" spans="1:55">
      <c r="A58" s="1"/>
      <c r="B58" s="1">
        <v>1</v>
      </c>
      <c r="C58" s="1"/>
      <c r="D58" s="1"/>
      <c r="E58" s="1" t="s">
        <v>3</v>
      </c>
      <c r="F58" s="1" t="s">
        <v>110</v>
      </c>
      <c r="G58" s="1" t="s">
        <v>111</v>
      </c>
      <c r="H58" s="1">
        <v>28</v>
      </c>
      <c r="I58" s="1">
        <v>0</v>
      </c>
      <c r="J58" s="1">
        <v>0</v>
      </c>
      <c r="K58" s="1">
        <v>169</v>
      </c>
      <c r="L58" s="1">
        <v>9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-1</v>
      </c>
      <c r="T58" s="1">
        <v>0</v>
      </c>
      <c r="U58" s="1" t="s">
        <v>3</v>
      </c>
      <c r="V58" s="1" t="s">
        <v>3</v>
      </c>
      <c r="W58" s="1">
        <v>-1</v>
      </c>
      <c r="X58" s="1">
        <v>0</v>
      </c>
      <c r="Y58" s="1" t="s">
        <v>3</v>
      </c>
      <c r="Z58" s="1" t="s">
        <v>3</v>
      </c>
      <c r="AA58" s="1">
        <v>-1</v>
      </c>
      <c r="AB58" s="1">
        <v>0</v>
      </c>
      <c r="AC58" s="1" t="s">
        <v>3</v>
      </c>
      <c r="AD58" s="1" t="s">
        <v>3</v>
      </c>
      <c r="AE58" s="1">
        <v>0</v>
      </c>
      <c r="AF58" s="1">
        <v>0</v>
      </c>
      <c r="AG58" s="1">
        <v>0</v>
      </c>
      <c r="AH58" s="1" t="s">
        <v>3</v>
      </c>
      <c r="AI58" s="1">
        <v>157309.42000000001</v>
      </c>
      <c r="AJ58" s="1">
        <v>0</v>
      </c>
      <c r="AK58" s="1">
        <v>0</v>
      </c>
      <c r="AL58" s="1">
        <v>4035.1</v>
      </c>
      <c r="AM58" s="1">
        <v>161344.51999999999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157309.42000000001</v>
      </c>
      <c r="BC58" s="1">
        <v>0</v>
      </c>
    </row>
    <row r="59" spans="1:55">
      <c r="A59" s="2"/>
      <c r="B59" s="2">
        <v>0</v>
      </c>
      <c r="C59" s="2"/>
      <c r="D59" s="2"/>
      <c r="E59" s="2" t="s">
        <v>3</v>
      </c>
      <c r="F59" s="2" t="s">
        <v>112</v>
      </c>
      <c r="G59" s="2" t="s">
        <v>113</v>
      </c>
      <c r="H59" s="2">
        <v>28</v>
      </c>
      <c r="I59" s="2">
        <v>1</v>
      </c>
      <c r="J59" s="2">
        <v>0</v>
      </c>
      <c r="K59" s="2">
        <v>488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-1</v>
      </c>
      <c r="T59" s="2">
        <v>0</v>
      </c>
      <c r="U59" s="2" t="s">
        <v>3</v>
      </c>
      <c r="V59" s="2" t="s">
        <v>3</v>
      </c>
      <c r="W59" s="2">
        <v>-1</v>
      </c>
      <c r="X59" s="2">
        <v>0</v>
      </c>
      <c r="Y59" s="2" t="s">
        <v>3</v>
      </c>
      <c r="Z59" s="2" t="s">
        <v>3</v>
      </c>
      <c r="AA59" s="2">
        <v>-1</v>
      </c>
      <c r="AB59" s="2">
        <v>0</v>
      </c>
      <c r="AC59" s="2" t="s">
        <v>3</v>
      </c>
      <c r="AD59" s="2" t="s">
        <v>3</v>
      </c>
      <c r="AE59" s="2">
        <v>0</v>
      </c>
      <c r="AF59" s="2">
        <v>0</v>
      </c>
      <c r="AG59" s="2">
        <v>0</v>
      </c>
      <c r="AH59" s="2" t="s">
        <v>19</v>
      </c>
      <c r="AI59" s="2">
        <v>157309.42000000001</v>
      </c>
      <c r="AJ59" s="2">
        <v>0</v>
      </c>
      <c r="AK59" s="2">
        <v>0</v>
      </c>
      <c r="AL59" s="2">
        <v>4035.1</v>
      </c>
      <c r="AM59" s="2">
        <v>161344.51999999999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157309.42000000001</v>
      </c>
      <c r="BC59" s="2">
        <v>0</v>
      </c>
    </row>
    <row r="61" spans="1:55">
      <c r="A61">
        <v>400</v>
      </c>
      <c r="B61">
        <v>1</v>
      </c>
      <c r="C61">
        <v>3</v>
      </c>
      <c r="D61">
        <v>1</v>
      </c>
      <c r="E61" t="s">
        <v>33</v>
      </c>
      <c r="F61" t="s">
        <v>34</v>
      </c>
      <c r="J61">
        <v>104761160.85000002</v>
      </c>
      <c r="K61">
        <v>7196616.9500000011</v>
      </c>
      <c r="L61">
        <v>15134072.58</v>
      </c>
      <c r="M61">
        <v>1393867.2900000003</v>
      </c>
      <c r="N61">
        <v>80172537.230000019</v>
      </c>
      <c r="O61">
        <v>864066.8</v>
      </c>
      <c r="P61">
        <v>0</v>
      </c>
      <c r="Q61">
        <v>8590484.2400000021</v>
      </c>
      <c r="R61">
        <v>9286708.0299999993</v>
      </c>
      <c r="S61">
        <v>5586678.4000000004</v>
      </c>
      <c r="T61">
        <v>119634547.28</v>
      </c>
      <c r="U61">
        <v>19689.535500999998</v>
      </c>
      <c r="V61">
        <v>2777.7722566000002</v>
      </c>
    </row>
    <row r="62" spans="1:55">
      <c r="A62">
        <v>400</v>
      </c>
      <c r="B62">
        <v>1</v>
      </c>
      <c r="C62">
        <v>0</v>
      </c>
      <c r="J62">
        <v>104761160.85000002</v>
      </c>
      <c r="K62">
        <v>7196616.9500000011</v>
      </c>
      <c r="L62">
        <v>15134072.58</v>
      </c>
      <c r="M62">
        <v>1393867.2900000003</v>
      </c>
      <c r="N62">
        <v>80172537.230000019</v>
      </c>
      <c r="O62">
        <v>864066.8</v>
      </c>
      <c r="P62">
        <v>0</v>
      </c>
      <c r="Q62">
        <v>8590484.2400000021</v>
      </c>
      <c r="R62">
        <v>9286708.0299999993</v>
      </c>
      <c r="S62">
        <v>5586678.4000000004</v>
      </c>
      <c r="T62">
        <v>119634547.28</v>
      </c>
      <c r="U62">
        <v>19689.535500999998</v>
      </c>
      <c r="V62">
        <v>2777.7722566000002</v>
      </c>
    </row>
    <row r="64" spans="1:55">
      <c r="A64">
        <v>444</v>
      </c>
    </row>
    <row r="65" spans="2:12">
      <c r="B65">
        <v>110494802</v>
      </c>
      <c r="D65">
        <v>1</v>
      </c>
      <c r="E65" t="s">
        <v>22</v>
      </c>
      <c r="G65" t="s">
        <v>23</v>
      </c>
      <c r="H65">
        <v>0</v>
      </c>
      <c r="I65" t="s">
        <v>3</v>
      </c>
      <c r="L65">
        <v>10</v>
      </c>
    </row>
    <row r="66" spans="2:12">
      <c r="B66">
        <v>110494873</v>
      </c>
      <c r="C66">
        <v>15</v>
      </c>
      <c r="D66">
        <v>3</v>
      </c>
      <c r="E66" t="s">
        <v>3</v>
      </c>
      <c r="G66" t="s">
        <v>23</v>
      </c>
      <c r="H66">
        <v>0</v>
      </c>
      <c r="I66" t="s">
        <v>3</v>
      </c>
      <c r="K66">
        <v>2</v>
      </c>
      <c r="L66">
        <v>11</v>
      </c>
    </row>
    <row r="67" spans="2:12">
      <c r="B67">
        <v>110496543</v>
      </c>
      <c r="D67">
        <v>1</v>
      </c>
      <c r="E67" t="s">
        <v>25</v>
      </c>
      <c r="G67" t="s">
        <v>26</v>
      </c>
      <c r="H67">
        <v>0</v>
      </c>
      <c r="I67" t="s">
        <v>3</v>
      </c>
      <c r="L67">
        <v>10</v>
      </c>
    </row>
    <row r="68" spans="2:12">
      <c r="B68">
        <v>110496613</v>
      </c>
      <c r="C68">
        <v>16</v>
      </c>
      <c r="D68">
        <v>3</v>
      </c>
      <c r="E68" t="s">
        <v>3</v>
      </c>
      <c r="G68" t="s">
        <v>26</v>
      </c>
      <c r="H68">
        <v>0</v>
      </c>
      <c r="I68" t="s">
        <v>3</v>
      </c>
      <c r="K68">
        <v>2</v>
      </c>
      <c r="L68">
        <v>11</v>
      </c>
    </row>
    <row r="69" spans="2:12">
      <c r="B69">
        <v>110630428</v>
      </c>
      <c r="D69">
        <v>1</v>
      </c>
      <c r="E69" t="s">
        <v>27</v>
      </c>
      <c r="G69" t="s">
        <v>28</v>
      </c>
      <c r="H69">
        <v>0</v>
      </c>
      <c r="I69" t="s">
        <v>3</v>
      </c>
      <c r="L69">
        <v>10</v>
      </c>
    </row>
    <row r="70" spans="2:12">
      <c r="B70">
        <v>110630498</v>
      </c>
      <c r="C70">
        <v>17</v>
      </c>
      <c r="D70">
        <v>3</v>
      </c>
      <c r="E70" t="s">
        <v>3</v>
      </c>
      <c r="G70" t="s">
        <v>28</v>
      </c>
      <c r="H70">
        <v>0</v>
      </c>
      <c r="I70" t="s">
        <v>3</v>
      </c>
      <c r="K70">
        <v>2</v>
      </c>
      <c r="L70">
        <v>11</v>
      </c>
    </row>
    <row r="71" spans="2:12">
      <c r="B71">
        <v>110668641</v>
      </c>
      <c r="D71">
        <v>1</v>
      </c>
      <c r="E71" t="s">
        <v>29</v>
      </c>
      <c r="G71" t="s">
        <v>30</v>
      </c>
      <c r="H71">
        <v>0</v>
      </c>
      <c r="I71" t="s">
        <v>3</v>
      </c>
      <c r="L71">
        <v>10</v>
      </c>
    </row>
    <row r="72" spans="2:12">
      <c r="B72">
        <v>110668711</v>
      </c>
      <c r="C72">
        <v>18</v>
      </c>
      <c r="D72">
        <v>3</v>
      </c>
      <c r="E72" t="s">
        <v>114</v>
      </c>
      <c r="G72" t="s">
        <v>30</v>
      </c>
      <c r="H72">
        <v>0</v>
      </c>
      <c r="I72" t="s">
        <v>3</v>
      </c>
      <c r="K72">
        <v>2</v>
      </c>
      <c r="L72">
        <v>11</v>
      </c>
    </row>
    <row r="73" spans="2:12">
      <c r="B73">
        <v>110634466</v>
      </c>
      <c r="D73">
        <v>1</v>
      </c>
      <c r="E73" t="s">
        <v>31</v>
      </c>
      <c r="G73" t="s">
        <v>32</v>
      </c>
      <c r="H73">
        <v>0</v>
      </c>
      <c r="I73" t="s">
        <v>3</v>
      </c>
      <c r="L73">
        <v>10</v>
      </c>
    </row>
    <row r="74" spans="2:12">
      <c r="B74">
        <v>110634536</v>
      </c>
      <c r="C74">
        <v>19</v>
      </c>
      <c r="D74">
        <v>3</v>
      </c>
      <c r="E74" t="s">
        <v>114</v>
      </c>
      <c r="G74" t="s">
        <v>32</v>
      </c>
      <c r="H74">
        <v>0</v>
      </c>
      <c r="I74" t="s">
        <v>3</v>
      </c>
      <c r="K74">
        <v>2</v>
      </c>
      <c r="L74">
        <v>11</v>
      </c>
    </row>
    <row r="75" spans="2:12">
      <c r="B75">
        <v>110636620</v>
      </c>
      <c r="D75">
        <v>1</v>
      </c>
      <c r="E75" t="s">
        <v>33</v>
      </c>
      <c r="G75" t="s">
        <v>34</v>
      </c>
      <c r="H75">
        <v>0</v>
      </c>
      <c r="I75" t="s">
        <v>3</v>
      </c>
      <c r="L75">
        <v>10</v>
      </c>
    </row>
    <row r="76" spans="2:12">
      <c r="B76">
        <v>110636690</v>
      </c>
      <c r="C76">
        <v>20</v>
      </c>
      <c r="D76">
        <v>3</v>
      </c>
      <c r="E76" t="s">
        <v>114</v>
      </c>
      <c r="G76" t="s">
        <v>34</v>
      </c>
      <c r="H76">
        <v>0</v>
      </c>
      <c r="I76" t="s">
        <v>3</v>
      </c>
      <c r="K76">
        <v>2</v>
      </c>
      <c r="L76">
        <v>11</v>
      </c>
    </row>
    <row r="77" spans="2:12">
      <c r="B77">
        <v>110638652</v>
      </c>
      <c r="D77">
        <v>1</v>
      </c>
      <c r="E77" t="s">
        <v>35</v>
      </c>
      <c r="G77" t="s">
        <v>36</v>
      </c>
      <c r="H77">
        <v>0</v>
      </c>
      <c r="I77" t="s">
        <v>3</v>
      </c>
      <c r="L77">
        <v>10</v>
      </c>
    </row>
    <row r="78" spans="2:12">
      <c r="B78">
        <v>110638722</v>
      </c>
      <c r="C78">
        <v>21</v>
      </c>
      <c r="D78">
        <v>3</v>
      </c>
      <c r="E78" t="s">
        <v>114</v>
      </c>
      <c r="G78" t="s">
        <v>36</v>
      </c>
      <c r="H78">
        <v>0</v>
      </c>
      <c r="I78" t="s">
        <v>3</v>
      </c>
      <c r="K78">
        <v>2</v>
      </c>
      <c r="L78">
        <v>11</v>
      </c>
    </row>
    <row r="79" spans="2:12">
      <c r="B79">
        <v>110677113</v>
      </c>
      <c r="D79">
        <v>1</v>
      </c>
      <c r="E79" t="s">
        <v>37</v>
      </c>
      <c r="G79" t="s">
        <v>38</v>
      </c>
      <c r="H79">
        <v>0</v>
      </c>
      <c r="I79" t="s">
        <v>3</v>
      </c>
      <c r="L79">
        <v>10</v>
      </c>
    </row>
    <row r="80" spans="2:12">
      <c r="B80">
        <v>110677183</v>
      </c>
      <c r="C80">
        <v>22</v>
      </c>
      <c r="D80">
        <v>3</v>
      </c>
      <c r="E80" t="s">
        <v>114</v>
      </c>
      <c r="G80" t="s">
        <v>38</v>
      </c>
      <c r="H80">
        <v>0</v>
      </c>
      <c r="I80" t="s">
        <v>3</v>
      </c>
      <c r="K80">
        <v>2</v>
      </c>
      <c r="L80">
        <v>11</v>
      </c>
    </row>
    <row r="82" spans="1:10">
      <c r="A82">
        <v>555</v>
      </c>
      <c r="C82">
        <v>1</v>
      </c>
      <c r="D82" t="s">
        <v>115</v>
      </c>
      <c r="I82">
        <v>0</v>
      </c>
      <c r="J82">
        <v>0</v>
      </c>
    </row>
    <row r="83" spans="1:10">
      <c r="C83">
        <v>1</v>
      </c>
      <c r="D83" t="s">
        <v>116</v>
      </c>
      <c r="I83">
        <v>2</v>
      </c>
      <c r="J83">
        <v>0</v>
      </c>
    </row>
    <row r="84" spans="1:10">
      <c r="C84">
        <v>1</v>
      </c>
      <c r="D84" t="s">
        <v>117</v>
      </c>
      <c r="I84">
        <v>3</v>
      </c>
      <c r="J84">
        <v>0</v>
      </c>
    </row>
    <row r="85" spans="1:10">
      <c r="C85">
        <v>1</v>
      </c>
      <c r="D85" t="s">
        <v>118</v>
      </c>
      <c r="I85">
        <v>4</v>
      </c>
      <c r="J85">
        <v>0</v>
      </c>
    </row>
    <row r="86" spans="1:10">
      <c r="C86">
        <v>1</v>
      </c>
      <c r="D86" t="s">
        <v>119</v>
      </c>
      <c r="I86">
        <v>5</v>
      </c>
      <c r="J86">
        <v>0</v>
      </c>
    </row>
    <row r="87" spans="1:10">
      <c r="C87">
        <v>1</v>
      </c>
      <c r="D87" t="s">
        <v>120</v>
      </c>
      <c r="I87">
        <v>6</v>
      </c>
      <c r="J87">
        <v>0</v>
      </c>
    </row>
    <row r="88" spans="1:10">
      <c r="C88">
        <v>1</v>
      </c>
      <c r="D88" t="s">
        <v>121</v>
      </c>
      <c r="I88">
        <v>7</v>
      </c>
      <c r="J88">
        <v>0</v>
      </c>
    </row>
    <row r="89" spans="1:10">
      <c r="C89">
        <v>1</v>
      </c>
      <c r="D89" t="s">
        <v>122</v>
      </c>
      <c r="I89">
        <v>8</v>
      </c>
      <c r="J89">
        <v>0</v>
      </c>
    </row>
    <row r="90" spans="1:10">
      <c r="C90">
        <v>1</v>
      </c>
      <c r="D90" t="s">
        <v>123</v>
      </c>
      <c r="I90">
        <v>9</v>
      </c>
      <c r="J90">
        <v>0</v>
      </c>
    </row>
    <row r="91" spans="1:10">
      <c r="C91">
        <v>1</v>
      </c>
      <c r="D91" t="s">
        <v>124</v>
      </c>
      <c r="I91">
        <v>10</v>
      </c>
      <c r="J91">
        <v>0</v>
      </c>
    </row>
    <row r="92" spans="1:10">
      <c r="C92">
        <v>1</v>
      </c>
      <c r="D92" t="s">
        <v>125</v>
      </c>
      <c r="I92">
        <v>11</v>
      </c>
      <c r="J92">
        <v>0</v>
      </c>
    </row>
    <row r="93" spans="1:10">
      <c r="C93">
        <v>1</v>
      </c>
      <c r="D93" t="s">
        <v>126</v>
      </c>
      <c r="I93">
        <v>12</v>
      </c>
      <c r="J93">
        <v>0</v>
      </c>
    </row>
    <row r="94" spans="1:10">
      <c r="C94">
        <v>1</v>
      </c>
      <c r="D94" t="s">
        <v>127</v>
      </c>
      <c r="I94">
        <v>13</v>
      </c>
      <c r="J94">
        <v>0</v>
      </c>
    </row>
    <row r="95" spans="1:10">
      <c r="C95">
        <v>1</v>
      </c>
      <c r="D95" t="s">
        <v>128</v>
      </c>
      <c r="I95">
        <v>14</v>
      </c>
      <c r="J95">
        <v>0</v>
      </c>
    </row>
    <row r="96" spans="1:10">
      <c r="C96">
        <v>8</v>
      </c>
      <c r="D96" t="s">
        <v>129</v>
      </c>
      <c r="I96">
        <v>0</v>
      </c>
      <c r="J96">
        <v>0</v>
      </c>
    </row>
    <row r="97" spans="3:10">
      <c r="C97">
        <v>8</v>
      </c>
      <c r="D97" t="s">
        <v>130</v>
      </c>
      <c r="I97">
        <v>23</v>
      </c>
      <c r="J97">
        <v>0</v>
      </c>
    </row>
    <row r="98" spans="3:10">
      <c r="C98">
        <v>9</v>
      </c>
      <c r="D98" t="s">
        <v>131</v>
      </c>
      <c r="I98">
        <v>0</v>
      </c>
      <c r="J98">
        <v>0</v>
      </c>
    </row>
    <row r="99" spans="3:10">
      <c r="C99">
        <v>9</v>
      </c>
      <c r="D99" t="s">
        <v>132</v>
      </c>
      <c r="I99">
        <v>25</v>
      </c>
      <c r="J99">
        <v>0</v>
      </c>
    </row>
    <row r="100" spans="3:10">
      <c r="C100">
        <v>9</v>
      </c>
      <c r="D100" t="s">
        <v>133</v>
      </c>
      <c r="I100">
        <v>26</v>
      </c>
      <c r="J100">
        <v>0</v>
      </c>
    </row>
    <row r="101" spans="3:10">
      <c r="C101">
        <v>9</v>
      </c>
      <c r="D101" t="s">
        <v>134</v>
      </c>
      <c r="I101">
        <v>34</v>
      </c>
      <c r="J101">
        <v>0</v>
      </c>
    </row>
    <row r="102" spans="3:10">
      <c r="C102">
        <v>9</v>
      </c>
      <c r="D102" t="s">
        <v>135</v>
      </c>
      <c r="I102">
        <v>35</v>
      </c>
      <c r="J102">
        <v>0</v>
      </c>
    </row>
    <row r="103" spans="3:10">
      <c r="C103">
        <v>9</v>
      </c>
      <c r="D103" t="s">
        <v>136</v>
      </c>
      <c r="I103">
        <v>37</v>
      </c>
      <c r="J103">
        <v>0</v>
      </c>
    </row>
    <row r="104" spans="3:10">
      <c r="C104">
        <v>9</v>
      </c>
      <c r="D104" t="s">
        <v>137</v>
      </c>
      <c r="I104">
        <v>38</v>
      </c>
      <c r="J104">
        <v>0</v>
      </c>
    </row>
    <row r="105" spans="3:10">
      <c r="C105">
        <v>9</v>
      </c>
      <c r="D105" t="s">
        <v>138</v>
      </c>
      <c r="I105">
        <v>41</v>
      </c>
      <c r="J105">
        <v>0</v>
      </c>
    </row>
    <row r="106" spans="3:10">
      <c r="C106">
        <v>9</v>
      </c>
      <c r="D106" t="s">
        <v>139</v>
      </c>
      <c r="I106">
        <v>42</v>
      </c>
      <c r="J106">
        <v>0</v>
      </c>
    </row>
    <row r="107" spans="3:10">
      <c r="C107">
        <v>9</v>
      </c>
      <c r="D107" t="s">
        <v>140</v>
      </c>
      <c r="I107">
        <v>43</v>
      </c>
      <c r="J107">
        <v>0</v>
      </c>
    </row>
    <row r="108" spans="3:10">
      <c r="C108">
        <v>9</v>
      </c>
      <c r="D108" t="s">
        <v>141</v>
      </c>
      <c r="I108">
        <v>44</v>
      </c>
      <c r="J108">
        <v>0</v>
      </c>
    </row>
    <row r="109" spans="3:10">
      <c r="C109">
        <v>9</v>
      </c>
      <c r="D109" t="s">
        <v>142</v>
      </c>
      <c r="I109">
        <v>45</v>
      </c>
      <c r="J109">
        <v>0</v>
      </c>
    </row>
    <row r="110" spans="3:10">
      <c r="C110">
        <v>9</v>
      </c>
      <c r="D110" t="s">
        <v>143</v>
      </c>
      <c r="I110">
        <v>46</v>
      </c>
      <c r="J110">
        <v>0</v>
      </c>
    </row>
    <row r="111" spans="3:10">
      <c r="C111">
        <v>9</v>
      </c>
      <c r="D111" t="s">
        <v>144</v>
      </c>
      <c r="I111">
        <v>47</v>
      </c>
      <c r="J111">
        <v>0</v>
      </c>
    </row>
    <row r="112" spans="3:10">
      <c r="C112">
        <v>10</v>
      </c>
      <c r="D112" t="s">
        <v>145</v>
      </c>
      <c r="I112">
        <v>0</v>
      </c>
      <c r="J112">
        <v>0</v>
      </c>
    </row>
    <row r="113" spans="3:10">
      <c r="C113">
        <v>10</v>
      </c>
      <c r="D113" t="s">
        <v>146</v>
      </c>
      <c r="I113">
        <v>49</v>
      </c>
      <c r="J113">
        <v>0</v>
      </c>
    </row>
    <row r="114" spans="3:10">
      <c r="C114">
        <v>11</v>
      </c>
      <c r="D114" t="s">
        <v>147</v>
      </c>
      <c r="I114">
        <v>0</v>
      </c>
      <c r="J114">
        <v>0</v>
      </c>
    </row>
    <row r="115" spans="3:10">
      <c r="C115">
        <v>11</v>
      </c>
      <c r="D115" t="s">
        <v>148</v>
      </c>
      <c r="I115">
        <v>51</v>
      </c>
      <c r="J115">
        <v>0</v>
      </c>
    </row>
    <row r="116" spans="3:10">
      <c r="C116">
        <v>12</v>
      </c>
      <c r="D116" t="s">
        <v>149</v>
      </c>
      <c r="I116">
        <v>0</v>
      </c>
      <c r="J116">
        <v>0</v>
      </c>
    </row>
    <row r="117" spans="3:10">
      <c r="C117">
        <v>12</v>
      </c>
      <c r="D117" t="s">
        <v>150</v>
      </c>
      <c r="I117">
        <v>53</v>
      </c>
      <c r="J117">
        <v>0</v>
      </c>
    </row>
    <row r="118" spans="3:10">
      <c r="C118">
        <v>12</v>
      </c>
      <c r="D118" t="s">
        <v>151</v>
      </c>
      <c r="I118">
        <v>54</v>
      </c>
      <c r="J118">
        <v>0</v>
      </c>
    </row>
    <row r="119" spans="3:10">
      <c r="C119">
        <v>12</v>
      </c>
      <c r="D119" t="s">
        <v>152</v>
      </c>
      <c r="I119">
        <v>55</v>
      </c>
      <c r="J119">
        <v>0</v>
      </c>
    </row>
    <row r="120" spans="3:10">
      <c r="C120">
        <v>12</v>
      </c>
      <c r="D120" t="s">
        <v>153</v>
      </c>
      <c r="I120">
        <v>56</v>
      </c>
      <c r="J120">
        <v>0</v>
      </c>
    </row>
    <row r="121" spans="3:10">
      <c r="C121">
        <v>12</v>
      </c>
      <c r="D121" t="s">
        <v>154</v>
      </c>
      <c r="I121">
        <v>57</v>
      </c>
      <c r="J121">
        <v>0</v>
      </c>
    </row>
    <row r="122" spans="3:10">
      <c r="C122">
        <v>12</v>
      </c>
      <c r="D122" t="s">
        <v>155</v>
      </c>
      <c r="I122">
        <v>58</v>
      </c>
      <c r="J122">
        <v>0</v>
      </c>
    </row>
    <row r="123" spans="3:10">
      <c r="C123">
        <v>12</v>
      </c>
      <c r="D123" t="s">
        <v>156</v>
      </c>
      <c r="I123">
        <v>59</v>
      </c>
      <c r="J123">
        <v>0</v>
      </c>
    </row>
    <row r="124" spans="3:10">
      <c r="C124">
        <v>100</v>
      </c>
      <c r="D124" t="s">
        <v>157</v>
      </c>
      <c r="I124">
        <v>0</v>
      </c>
      <c r="J124">
        <v>0</v>
      </c>
    </row>
    <row r="125" spans="3:10">
      <c r="C125">
        <v>100</v>
      </c>
      <c r="D125" t="s">
        <v>98</v>
      </c>
      <c r="I125">
        <v>60</v>
      </c>
      <c r="J125">
        <v>0</v>
      </c>
    </row>
    <row r="126" spans="3:10">
      <c r="C126">
        <v>100</v>
      </c>
      <c r="D126" t="s">
        <v>158</v>
      </c>
      <c r="I126">
        <v>61</v>
      </c>
      <c r="J126">
        <v>0</v>
      </c>
    </row>
    <row r="127" spans="3:10">
      <c r="C127">
        <v>100</v>
      </c>
      <c r="D127" t="s">
        <v>159</v>
      </c>
      <c r="I127">
        <v>62</v>
      </c>
      <c r="J127">
        <v>0</v>
      </c>
    </row>
    <row r="128" spans="3:10">
      <c r="C128">
        <v>100</v>
      </c>
      <c r="D128" t="s">
        <v>160</v>
      </c>
      <c r="I128">
        <v>63</v>
      </c>
      <c r="J128">
        <v>0</v>
      </c>
    </row>
    <row r="130" spans="1:5">
      <c r="A130">
        <v>600</v>
      </c>
      <c r="C130" t="s">
        <v>161</v>
      </c>
      <c r="D130" t="s">
        <v>130</v>
      </c>
      <c r="E130">
        <v>1.2</v>
      </c>
    </row>
    <row r="131" spans="1:5">
      <c r="C131" t="s">
        <v>162</v>
      </c>
      <c r="D131" t="s">
        <v>132</v>
      </c>
      <c r="E131">
        <v>3.4</v>
      </c>
    </row>
    <row r="132" spans="1:5">
      <c r="C132" t="s">
        <v>152</v>
      </c>
      <c r="D132" t="s">
        <v>163</v>
      </c>
      <c r="E132">
        <v>0.2</v>
      </c>
    </row>
    <row r="133" spans="1:5">
      <c r="C133" t="s">
        <v>164</v>
      </c>
      <c r="D133" t="s">
        <v>164</v>
      </c>
      <c r="E133">
        <v>22</v>
      </c>
    </row>
    <row r="134" spans="1:5">
      <c r="C134" t="s">
        <v>165</v>
      </c>
      <c r="D134" t="s">
        <v>166</v>
      </c>
      <c r="E134">
        <v>3</v>
      </c>
    </row>
    <row r="135" spans="1:5">
      <c r="C135" t="s">
        <v>167</v>
      </c>
      <c r="D135" t="s">
        <v>89</v>
      </c>
      <c r="E135">
        <v>0</v>
      </c>
    </row>
    <row r="136" spans="1:5">
      <c r="C136" t="s">
        <v>168</v>
      </c>
      <c r="D136" t="s">
        <v>169</v>
      </c>
      <c r="E136">
        <v>1.93</v>
      </c>
    </row>
    <row r="137" spans="1:5">
      <c r="C137" t="s">
        <v>170</v>
      </c>
      <c r="D137" t="s">
        <v>171</v>
      </c>
      <c r="E137">
        <v>0</v>
      </c>
    </row>
    <row r="138" spans="1:5">
      <c r="C138" t="s">
        <v>172</v>
      </c>
      <c r="D138" t="s">
        <v>173</v>
      </c>
      <c r="E138">
        <v>506206.84</v>
      </c>
    </row>
    <row r="139" spans="1:5">
      <c r="C139" t="s">
        <v>174</v>
      </c>
      <c r="D139" t="s">
        <v>175</v>
      </c>
      <c r="E139">
        <v>27088.400000000001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НМЦК СМР</vt:lpstr>
      <vt:lpstr>ССРСС - Октябрь 2025</vt:lpstr>
      <vt:lpstr>Source</vt:lpstr>
      <vt:lpstr>'ССРСС - Октябрь 2025'!Заголовки_для_печати</vt:lpstr>
      <vt:lpstr>'НМЦК СМР'!Область_печати</vt:lpstr>
      <vt:lpstr>'ССРСС - Октябрь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Ирина Константиновна</dc:creator>
  <cp:lastModifiedBy>Андрианова Ирина Константиновна</cp:lastModifiedBy>
  <cp:lastPrinted>2026-07-21T11:14:19Z</cp:lastPrinted>
  <dcterms:created xsi:type="dcterms:W3CDTF">2026-05-20T13:38:51Z</dcterms:created>
  <dcterms:modified xsi:type="dcterms:W3CDTF">2026-07-23T05:30:58Z</dcterms:modified>
</cp:coreProperties>
</file>